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hoken\2_国保G（統合）\05_町ホームページ掲載\R6\R7.2_税率改正\"/>
    </mc:Choice>
  </mc:AlternateContent>
  <xr:revisionPtr revIDLastSave="0" documentId="13_ncr:1_{E63D2239-CE27-4BA1-9E56-1511B0A86B69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仮計算表" sheetId="2" r:id="rId1"/>
  </sheets>
  <definedNames>
    <definedName name="_xlnm.Print_Area" localSheetId="0">'R7仮計算表'!$B$9:$Q$28</definedName>
  </definedNames>
  <calcPr calcId="191029"/>
</workbook>
</file>

<file path=xl/calcChain.xml><?xml version="1.0" encoding="utf-8"?>
<calcChain xmlns="http://schemas.openxmlformats.org/spreadsheetml/2006/main">
  <c r="R13" i="2" l="1"/>
  <c r="T13" i="2" s="1"/>
  <c r="R14" i="2"/>
  <c r="T14" i="2" s="1"/>
  <c r="R15" i="2"/>
  <c r="T15" i="2" s="1"/>
  <c r="R16" i="2"/>
  <c r="T16" i="2" s="1"/>
  <c r="R17" i="2"/>
  <c r="T17" i="2" s="1"/>
  <c r="R18" i="2"/>
  <c r="T18" i="2" s="1"/>
  <c r="R19" i="2"/>
  <c r="T19" i="2" s="1"/>
  <c r="R20" i="2"/>
  <c r="T20" i="2" s="1"/>
  <c r="R21" i="2"/>
  <c r="T21" i="2" s="1"/>
  <c r="R22" i="2"/>
  <c r="T22" i="2" s="1"/>
  <c r="R12" i="2"/>
  <c r="S12" i="2" s="1"/>
  <c r="T12" i="2" l="1"/>
  <c r="G13" i="2" l="1"/>
  <c r="N16" i="2" l="1"/>
  <c r="L16" i="2"/>
  <c r="N13" i="2"/>
  <c r="P13" i="2" l="1"/>
  <c r="L13" i="2"/>
  <c r="E24" i="2"/>
  <c r="M22" i="2" l="1"/>
  <c r="M21" i="2"/>
  <c r="M20" i="2"/>
  <c r="K22" i="2"/>
  <c r="K21" i="2"/>
  <c r="K20" i="2"/>
  <c r="H51" i="2" l="1"/>
  <c r="H54" i="2"/>
  <c r="H53" i="2"/>
  <c r="H52" i="2"/>
  <c r="G55" i="2"/>
  <c r="H55" i="2" s="1"/>
  <c r="G32" i="2" s="1"/>
  <c r="G46" i="2"/>
  <c r="H46" i="2" s="1"/>
  <c r="P16" i="2" l="1"/>
  <c r="O17" i="2"/>
  <c r="P17" i="2"/>
  <c r="L18" i="2"/>
  <c r="N18" i="2"/>
  <c r="O18" i="2"/>
  <c r="P18" i="2"/>
  <c r="L19" i="2"/>
  <c r="N19" i="2"/>
  <c r="O19" i="2"/>
  <c r="P19" i="2"/>
  <c r="L20" i="2"/>
  <c r="N20" i="2"/>
  <c r="O20" i="2"/>
  <c r="P20" i="2"/>
  <c r="L21" i="2"/>
  <c r="N21" i="2"/>
  <c r="O21" i="2"/>
  <c r="P21" i="2"/>
  <c r="L22" i="2"/>
  <c r="N22" i="2"/>
  <c r="O22" i="2"/>
  <c r="P22" i="2"/>
  <c r="G20" i="2"/>
  <c r="H20" i="2"/>
  <c r="I20" i="2"/>
  <c r="G21" i="2"/>
  <c r="H21" i="2"/>
  <c r="I21" i="2"/>
  <c r="G22" i="2"/>
  <c r="H22" i="2"/>
  <c r="I22" i="2"/>
  <c r="S13" i="2" l="1"/>
  <c r="S14" i="2" l="1"/>
  <c r="S15" i="2" l="1"/>
  <c r="S16" i="2" l="1"/>
  <c r="S17" i="2" l="1"/>
  <c r="S18" i="2" l="1"/>
  <c r="S19" i="2" l="1"/>
  <c r="S20" i="2" l="1"/>
  <c r="S21" i="2"/>
  <c r="S22" i="2" l="1"/>
  <c r="G15" i="2" l="1"/>
  <c r="H15" i="2"/>
  <c r="I15" i="2"/>
  <c r="G16" i="2"/>
  <c r="H16" i="2"/>
  <c r="I16" i="2"/>
  <c r="G17" i="2"/>
  <c r="H17" i="2"/>
  <c r="I17" i="2"/>
  <c r="G18" i="2"/>
  <c r="H18" i="2"/>
  <c r="I18" i="2"/>
  <c r="G19" i="2"/>
  <c r="H19" i="2"/>
  <c r="I19" i="2"/>
  <c r="G14" i="2"/>
  <c r="H14" i="2"/>
  <c r="I14" i="2"/>
  <c r="F37" i="2"/>
  <c r="F23" i="2"/>
  <c r="E23" i="2"/>
  <c r="I13" i="2"/>
  <c r="H13" i="2"/>
  <c r="I12" i="2"/>
  <c r="H12" i="2"/>
  <c r="G12" i="2"/>
  <c r="L14" i="2" l="1"/>
  <c r="N14" i="2"/>
  <c r="N12" i="2"/>
  <c r="L12" i="2"/>
  <c r="P12" i="2"/>
  <c r="L15" i="2"/>
  <c r="N15" i="2"/>
  <c r="P14" i="2"/>
  <c r="L17" i="2"/>
  <c r="N17" i="2"/>
  <c r="P15" i="2"/>
  <c r="H23" i="2"/>
  <c r="F36" i="2" s="1"/>
  <c r="I23" i="2"/>
  <c r="G23" i="2"/>
  <c r="F39" i="2" l="1"/>
  <c r="F38" i="2"/>
  <c r="F35" i="2"/>
  <c r="P23" i="2"/>
  <c r="N23" i="2"/>
  <c r="L23" i="2"/>
  <c r="F40" i="2" l="1"/>
  <c r="F41" i="2" s="1"/>
  <c r="F42" i="2" l="1"/>
  <c r="O15" i="2" s="1"/>
  <c r="O16" i="2"/>
  <c r="K15" i="2" l="1"/>
  <c r="M15" i="2"/>
  <c r="C26" i="2"/>
  <c r="K12" i="2"/>
  <c r="K19" i="2"/>
  <c r="M19" i="2"/>
  <c r="M18" i="2"/>
  <c r="K18" i="2"/>
  <c r="M17" i="2"/>
  <c r="K17" i="2"/>
  <c r="M16" i="2"/>
  <c r="K16" i="2"/>
  <c r="K13" i="2"/>
  <c r="M14" i="2"/>
  <c r="M13" i="2"/>
  <c r="K14" i="2"/>
  <c r="O12" i="2"/>
  <c r="O14" i="2"/>
  <c r="O13" i="2"/>
  <c r="M12" i="2"/>
  <c r="Q21" i="2"/>
  <c r="Q20" i="2"/>
  <c r="Q22" i="2"/>
  <c r="Q18" i="2" l="1"/>
  <c r="Q19" i="2"/>
  <c r="Q16" i="2"/>
  <c r="Q17" i="2"/>
  <c r="O23" i="2"/>
  <c r="P24" i="2" s="1"/>
  <c r="Q14" i="2"/>
  <c r="Q12" i="2"/>
  <c r="Q13" i="2"/>
  <c r="M23" i="2" l="1"/>
  <c r="N24" i="2" s="1"/>
  <c r="Q15" i="2"/>
  <c r="K23" i="2"/>
  <c r="L24" i="2" s="1"/>
  <c r="P2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保険課/石川　日向</author>
    <author>保険課/寺田　祐也</author>
  </authors>
  <commentList>
    <comment ref="J10" authorId="0" shapeId="0" xr:uid="{ABB1B06D-B940-4C40-A608-C6F6C801738F}">
      <text>
        <r>
          <rPr>
            <b/>
            <sz val="11"/>
            <color indexed="81"/>
            <rFont val="MS P ゴシック"/>
            <family val="3"/>
            <charset val="128"/>
          </rPr>
          <t>月額の税額を試算する場合、「1」と入力してください。</t>
        </r>
      </text>
    </comment>
    <comment ref="D11" authorId="1" shapeId="0" xr:uid="{00000000-0006-0000-0000-000002000000}">
      <text>
        <r>
          <rPr>
            <b/>
            <sz val="11"/>
            <color indexed="81"/>
            <rFont val="MS P ゴシック"/>
            <family val="3"/>
            <charset val="128"/>
          </rPr>
          <t>年長者から入力してください。</t>
        </r>
      </text>
    </comment>
  </commentList>
</comments>
</file>

<file path=xl/sharedStrings.xml><?xml version="1.0" encoding="utf-8"?>
<sst xmlns="http://schemas.openxmlformats.org/spreadsheetml/2006/main" count="44" uniqueCount="36">
  <si>
    <t>加入者</t>
    <rPh sb="0" eb="3">
      <t>カニュウシャ</t>
    </rPh>
    <phoneticPr fontId="2"/>
  </si>
  <si>
    <t>所得</t>
    <rPh sb="0" eb="2">
      <t>ショトク</t>
    </rPh>
    <phoneticPr fontId="2"/>
  </si>
  <si>
    <t>年齢</t>
    <rPh sb="0" eb="2">
      <t>ネンレイ</t>
    </rPh>
    <phoneticPr fontId="2"/>
  </si>
  <si>
    <t>世帯</t>
    <rPh sb="0" eb="2">
      <t>セタイ</t>
    </rPh>
    <phoneticPr fontId="2"/>
  </si>
  <si>
    <t>軽減判定</t>
    <rPh sb="0" eb="2">
      <t>ケイゲン</t>
    </rPh>
    <rPh sb="2" eb="4">
      <t>ハンテイ</t>
    </rPh>
    <phoneticPr fontId="2"/>
  </si>
  <si>
    <t>人数</t>
    <rPh sb="0" eb="2">
      <t>ニンズウ</t>
    </rPh>
    <phoneticPr fontId="2"/>
  </si>
  <si>
    <t>判定額１</t>
    <rPh sb="0" eb="2">
      <t>ハンテイ</t>
    </rPh>
    <rPh sb="2" eb="3">
      <t>ガク</t>
    </rPh>
    <phoneticPr fontId="2"/>
  </si>
  <si>
    <t>判定額２</t>
    <rPh sb="0" eb="2">
      <t>ハンテイ</t>
    </rPh>
    <rPh sb="2" eb="3">
      <t>ガク</t>
    </rPh>
    <phoneticPr fontId="2"/>
  </si>
  <si>
    <t>軽減率</t>
    <rPh sb="0" eb="2">
      <t>ケイゲン</t>
    </rPh>
    <rPh sb="2" eb="3">
      <t>リツ</t>
    </rPh>
    <phoneticPr fontId="2"/>
  </si>
  <si>
    <t>課税率</t>
    <rPh sb="0" eb="2">
      <t>カゼイ</t>
    </rPh>
    <rPh sb="2" eb="3">
      <t>リツ</t>
    </rPh>
    <phoneticPr fontId="2"/>
  </si>
  <si>
    <t>判定額３</t>
    <rPh sb="0" eb="2">
      <t>ハンテイ</t>
    </rPh>
    <rPh sb="2" eb="3">
      <t>ガク</t>
    </rPh>
    <phoneticPr fontId="2"/>
  </si>
  <si>
    <t>所得割</t>
    <rPh sb="0" eb="2">
      <t>ショトク</t>
    </rPh>
    <rPh sb="2" eb="3">
      <t>ワリ</t>
    </rPh>
    <phoneticPr fontId="2"/>
  </si>
  <si>
    <t>均等割</t>
    <rPh sb="0" eb="3">
      <t>キントウワリ</t>
    </rPh>
    <phoneticPr fontId="2"/>
  </si>
  <si>
    <t>加入
月数</t>
    <rPh sb="0" eb="2">
      <t>カニュウ</t>
    </rPh>
    <rPh sb="3" eb="5">
      <t>ツキスウ</t>
    </rPh>
    <phoneticPr fontId="2"/>
  </si>
  <si>
    <t>年額</t>
    <rPh sb="0" eb="2">
      <t>ネンガク</t>
    </rPh>
    <phoneticPr fontId="2"/>
  </si>
  <si>
    <t>以上</t>
    <rPh sb="0" eb="2">
      <t>イジョウ</t>
    </rPh>
    <phoneticPr fontId="2"/>
  </si>
  <si>
    <t>以下</t>
    <rPh sb="0" eb="2">
      <t>イカ</t>
    </rPh>
    <phoneticPr fontId="2"/>
  </si>
  <si>
    <t>控除額</t>
    <rPh sb="0" eb="2">
      <t>コウジョ</t>
    </rPh>
    <rPh sb="2" eb="3">
      <t>ガク</t>
    </rPh>
    <phoneticPr fontId="2"/>
  </si>
  <si>
    <t>給与収入</t>
    <rPh sb="0" eb="2">
      <t>キュウヨ</t>
    </rPh>
    <rPh sb="2" eb="4">
      <t>シュウニュウ</t>
    </rPh>
    <phoneticPr fontId="2"/>
  </si>
  <si>
    <t>給与所得</t>
    <rPh sb="0" eb="2">
      <t>キュウヨ</t>
    </rPh>
    <rPh sb="2" eb="4">
      <t>ショトク</t>
    </rPh>
    <phoneticPr fontId="2"/>
  </si>
  <si>
    <t>税率</t>
    <rPh sb="0" eb="2">
      <t>ゼイリツ</t>
    </rPh>
    <phoneticPr fontId="2"/>
  </si>
  <si>
    <t>左以外の所得</t>
    <rPh sb="0" eb="1">
      <t>ヒダリ</t>
    </rPh>
    <rPh sb="1" eb="3">
      <t>イガイ</t>
    </rPh>
    <rPh sb="4" eb="6">
      <t>ショトク</t>
    </rPh>
    <phoneticPr fontId="2"/>
  </si>
  <si>
    <t>合計所得</t>
    <rPh sb="0" eb="2">
      <t>ゴウケイ</t>
    </rPh>
    <rPh sb="2" eb="4">
      <t>ショトク</t>
    </rPh>
    <phoneticPr fontId="2"/>
  </si>
  <si>
    <t>※ あくまで試算です。実際の課税額とは異なることがあります。</t>
    <phoneticPr fontId="2"/>
  </si>
  <si>
    <t>給与・年金所得</t>
    <rPh sb="0" eb="2">
      <t>キュウヨ</t>
    </rPh>
    <rPh sb="3" eb="5">
      <t>ネンキン</t>
    </rPh>
    <rPh sb="5" eb="7">
      <t>ショトク</t>
    </rPh>
    <phoneticPr fontId="2"/>
  </si>
  <si>
    <t>医療分</t>
    <rPh sb="0" eb="3">
      <t>イリョウブン</t>
    </rPh>
    <phoneticPr fontId="2"/>
  </si>
  <si>
    <t>後期高齢者支援分</t>
    <rPh sb="0" eb="5">
      <t>コウキコウレイシャ</t>
    </rPh>
    <rPh sb="5" eb="8">
      <t>シエンブン</t>
    </rPh>
    <phoneticPr fontId="2"/>
  </si>
  <si>
    <t>介護分</t>
    <rPh sb="0" eb="2">
      <t>カイゴ</t>
    </rPh>
    <rPh sb="2" eb="3">
      <t>ブン</t>
    </rPh>
    <phoneticPr fontId="2"/>
  </si>
  <si>
    <t>年齢チェック</t>
    <rPh sb="0" eb="2">
      <t>ネンレイ</t>
    </rPh>
    <phoneticPr fontId="2"/>
  </si>
  <si>
    <t>世帯人数チェック</t>
    <rPh sb="0" eb="4">
      <t>セタイニンズウ</t>
    </rPh>
    <phoneticPr fontId="2"/>
  </si>
  <si>
    <t>　</t>
    <phoneticPr fontId="2"/>
  </si>
  <si>
    <t>課税割合</t>
    <rPh sb="0" eb="2">
      <t>カゼイ</t>
    </rPh>
    <rPh sb="2" eb="4">
      <t>ワリアイ</t>
    </rPh>
    <phoneticPr fontId="2"/>
  </si>
  <si>
    <t>世帯主の所得を入力（※世帯主が国保の場合入力不要）</t>
    <rPh sb="0" eb="2">
      <t>セタイ</t>
    </rPh>
    <rPh sb="2" eb="3">
      <t>ヌシ</t>
    </rPh>
    <rPh sb="4" eb="6">
      <t>ショトク</t>
    </rPh>
    <rPh sb="7" eb="9">
      <t>ニュウリョク</t>
    </rPh>
    <phoneticPr fontId="2"/>
  </si>
  <si>
    <t>※必要なピンクのところを入力してください。</t>
    <rPh sb="1" eb="3">
      <t>ヒツヨウ</t>
    </rPh>
    <rPh sb="12" eb="14">
      <t>ニュウリョク</t>
    </rPh>
    <phoneticPr fontId="2"/>
  </si>
  <si>
    <t>年額</t>
    <phoneticPr fontId="2"/>
  </si>
  <si>
    <t>　  予めご了承ください。</t>
    <rPh sb="3" eb="4">
      <t>アラカジ</t>
    </rPh>
    <rPh sb="6" eb="8">
      <t>リョウショウ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</si>
</sst>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0.0%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ＭＳ Ｐ明朝"/>
      <family val="1"/>
      <charset val="128"/>
    </font>
    <font>
      <sz val="10"/>
      <name val="HG丸ｺﾞｼｯｸM-PRO"/>
      <family val="3"/>
      <charset val="128"/>
    </font>
    <font>
      <sz val="12"/>
      <name val="HGS創英角ﾎﾟｯﾌﾟ体"/>
      <family val="3"/>
      <charset val="128"/>
    </font>
    <font>
      <sz val="11"/>
      <color indexed="9"/>
      <name val="HG丸ｺﾞｼｯｸM-PRO"/>
      <family val="3"/>
      <charset val="128"/>
    </font>
    <font>
      <sz val="11"/>
      <color indexed="14"/>
      <name val="ＭＳ Ｐゴシック"/>
      <family val="3"/>
      <charset val="128"/>
    </font>
    <font>
      <sz val="11"/>
      <color indexed="14"/>
      <name val="HG丸ｺﾞｼｯｸM-PRO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P創英角ﾎﾟｯﾌﾟ体"/>
      <family val="3"/>
      <charset val="128"/>
    </font>
    <font>
      <sz val="11"/>
      <name val="HGSｺﾞｼｯｸE"/>
      <family val="3"/>
      <charset val="128"/>
    </font>
    <font>
      <sz val="10"/>
      <name val="HG創英角ｺﾞｼｯｸUB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14"/>
      <name val="HG丸ｺﾞｼｯｸM-PRO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name val="BIZ UDPゴシック"/>
      <family val="3"/>
      <charset val="128"/>
    </font>
    <font>
      <sz val="11"/>
      <name val="BIZ UDP明朝 Medium"/>
      <family val="1"/>
      <charset val="128"/>
    </font>
    <font>
      <b/>
      <sz val="11"/>
      <color indexed="81"/>
      <name val="MS P ゴシック"/>
      <family val="3"/>
      <charset val="128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176" fontId="8" fillId="0" borderId="0" xfId="0" applyNumberFormat="1" applyFont="1" applyBorder="1">
      <alignment vertical="center"/>
    </xf>
    <xf numFmtId="0" fontId="9" fillId="0" borderId="0" xfId="0" applyFont="1">
      <alignment vertical="center"/>
    </xf>
    <xf numFmtId="177" fontId="8" fillId="0" borderId="0" xfId="0" applyNumberFormat="1" applyFont="1" applyBorder="1">
      <alignment vertical="center"/>
    </xf>
    <xf numFmtId="176" fontId="10" fillId="0" borderId="0" xfId="0" applyNumberFormat="1" applyFont="1" applyBorder="1">
      <alignment vertical="center"/>
    </xf>
    <xf numFmtId="38" fontId="0" fillId="0" borderId="0" xfId="1" applyFont="1">
      <alignment vertical="center"/>
    </xf>
    <xf numFmtId="38" fontId="12" fillId="3" borderId="0" xfId="1" applyFont="1" applyFill="1">
      <alignment vertical="center"/>
    </xf>
    <xf numFmtId="38" fontId="1" fillId="0" borderId="0" xfId="1" applyFont="1">
      <alignment vertical="center"/>
    </xf>
    <xf numFmtId="0" fontId="8" fillId="0" borderId="0" xfId="0" applyFont="1">
      <alignment vertical="center"/>
    </xf>
    <xf numFmtId="38" fontId="5" fillId="0" borderId="0" xfId="0" applyNumberFormat="1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38" fontId="12" fillId="4" borderId="0" xfId="1" applyFont="1" applyFill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Border="1">
      <alignment vertical="center"/>
    </xf>
    <xf numFmtId="0" fontId="1" fillId="0" borderId="0" xfId="0" applyFont="1" applyBorder="1">
      <alignment vertical="center"/>
    </xf>
    <xf numFmtId="38" fontId="1" fillId="0" borderId="0" xfId="1" applyFont="1" applyFill="1" applyBorder="1">
      <alignment vertical="center"/>
    </xf>
    <xf numFmtId="0" fontId="15" fillId="0" borderId="0" xfId="0" applyFont="1" applyAlignment="1">
      <alignment horizontal="center" vertical="center"/>
    </xf>
    <xf numFmtId="38" fontId="15" fillId="5" borderId="0" xfId="1" applyFont="1" applyFill="1">
      <alignment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38" fontId="1" fillId="0" borderId="0" xfId="1" applyNumberFormat="1" applyFont="1" applyAlignment="1">
      <alignment vertical="center"/>
    </xf>
    <xf numFmtId="0" fontId="21" fillId="0" borderId="0" xfId="0" applyFont="1">
      <alignment vertical="center"/>
    </xf>
    <xf numFmtId="178" fontId="15" fillId="5" borderId="0" xfId="2" applyNumberFormat="1" applyFont="1" applyFill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5" fillId="0" borderId="0" xfId="0" applyFont="1" applyFill="1">
      <alignment vertical="center"/>
    </xf>
    <xf numFmtId="38" fontId="15" fillId="0" borderId="0" xfId="1" applyFont="1" applyFill="1">
      <alignment vertical="center"/>
    </xf>
    <xf numFmtId="178" fontId="15" fillId="0" borderId="0" xfId="2" applyNumberFormat="1" applyFont="1" applyFill="1">
      <alignment vertical="center"/>
    </xf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38" fontId="22" fillId="0" borderId="0" xfId="1" applyFont="1" applyAlignment="1">
      <alignment horizontal="center" vertical="center"/>
    </xf>
    <xf numFmtId="0" fontId="22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4" fillId="0" borderId="0" xfId="0" applyFont="1" applyProtection="1">
      <alignment vertical="center"/>
    </xf>
    <xf numFmtId="0" fontId="14" fillId="0" borderId="2" xfId="0" applyFont="1" applyBorder="1" applyProtection="1">
      <alignment vertical="center"/>
    </xf>
    <xf numFmtId="0" fontId="1" fillId="0" borderId="3" xfId="0" applyFont="1" applyBorder="1" applyProtection="1">
      <alignment vertical="center"/>
    </xf>
    <xf numFmtId="0" fontId="0" fillId="0" borderId="3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</xf>
    <xf numFmtId="0" fontId="14" fillId="0" borderId="20" xfId="0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/>
    </xf>
    <xf numFmtId="38" fontId="0" fillId="0" borderId="1" xfId="1" applyFont="1" applyFill="1" applyBorder="1" applyProtection="1">
      <alignment vertical="center"/>
    </xf>
    <xf numFmtId="0" fontId="17" fillId="0" borderId="0" xfId="0" applyFont="1" applyProtection="1">
      <alignment vertical="center"/>
    </xf>
    <xf numFmtId="38" fontId="14" fillId="0" borderId="5" xfId="1" applyFont="1" applyBorder="1" applyProtection="1">
      <alignment vertical="center"/>
    </xf>
    <xf numFmtId="38" fontId="14" fillId="0" borderId="6" xfId="1" applyFont="1" applyBorder="1" applyProtection="1">
      <alignment vertical="center"/>
    </xf>
    <xf numFmtId="38" fontId="14" fillId="0" borderId="11" xfId="1" applyFont="1" applyBorder="1" applyProtection="1">
      <alignment vertical="center"/>
    </xf>
    <xf numFmtId="38" fontId="14" fillId="0" borderId="12" xfId="1" applyFont="1" applyBorder="1" applyProtection="1">
      <alignment vertical="center"/>
    </xf>
    <xf numFmtId="38" fontId="14" fillId="0" borderId="7" xfId="1" applyFont="1" applyBorder="1" applyAlignment="1" applyProtection="1">
      <alignment horizontal="right" vertical="center"/>
    </xf>
    <xf numFmtId="38" fontId="14" fillId="0" borderId="0" xfId="0" applyNumberFormat="1" applyFont="1" applyProtection="1">
      <alignment vertical="center"/>
    </xf>
    <xf numFmtId="38" fontId="14" fillId="0" borderId="14" xfId="1" applyFont="1" applyBorder="1" applyProtection="1">
      <alignment vertical="center"/>
    </xf>
    <xf numFmtId="38" fontId="14" fillId="0" borderId="23" xfId="1" applyFont="1" applyBorder="1" applyProtection="1">
      <alignment vertical="center"/>
    </xf>
    <xf numFmtId="38" fontId="14" fillId="0" borderId="13" xfId="1" applyFont="1" applyBorder="1" applyProtection="1">
      <alignment vertical="center"/>
    </xf>
    <xf numFmtId="38" fontId="14" fillId="0" borderId="15" xfId="1" applyFont="1" applyBorder="1" applyProtection="1">
      <alignment vertical="center"/>
    </xf>
    <xf numFmtId="38" fontId="14" fillId="0" borderId="26" xfId="1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38" fontId="0" fillId="0" borderId="0" xfId="0" applyNumberFormat="1" applyFont="1" applyProtection="1">
      <alignment vertical="center"/>
    </xf>
    <xf numFmtId="38" fontId="18" fillId="0" borderId="0" xfId="0" applyNumberFormat="1" applyFont="1" applyProtection="1">
      <alignment vertical="center"/>
    </xf>
    <xf numFmtId="38" fontId="17" fillId="0" borderId="0" xfId="0" applyNumberFormat="1" applyFont="1" applyProtection="1">
      <alignment vertical="center"/>
    </xf>
    <xf numFmtId="38" fontId="19" fillId="0" borderId="0" xfId="0" applyNumberFormat="1" applyFont="1" applyProtection="1">
      <alignment vertical="center"/>
    </xf>
    <xf numFmtId="176" fontId="0" fillId="2" borderId="0" xfId="0" applyNumberFormat="1" applyFill="1" applyBorder="1" applyAlignment="1" applyProtection="1">
      <alignment horizontal="center" vertical="center"/>
    </xf>
    <xf numFmtId="0" fontId="4" fillId="2" borderId="0" xfId="0" applyFont="1" applyFill="1" applyProtection="1">
      <alignment vertical="center"/>
    </xf>
    <xf numFmtId="0" fontId="14" fillId="0" borderId="0" xfId="0" applyFont="1" applyAlignment="1" applyProtection="1">
      <alignment horizontal="right" vertical="center"/>
    </xf>
    <xf numFmtId="38" fontId="14" fillId="0" borderId="27" xfId="0" applyNumberFormat="1" applyFont="1" applyBorder="1" applyProtection="1">
      <alignment vertical="center"/>
    </xf>
    <xf numFmtId="38" fontId="14" fillId="0" borderId="0" xfId="0" applyNumberFormat="1" applyFont="1" applyBorder="1" applyProtection="1">
      <alignment vertical="center"/>
    </xf>
    <xf numFmtId="0" fontId="4" fillId="0" borderId="0" xfId="0" applyFont="1" applyAlignment="1" applyProtection="1">
      <alignment horizontal="left" vertical="center"/>
    </xf>
    <xf numFmtId="38" fontId="24" fillId="0" borderId="0" xfId="1" applyFont="1" applyProtection="1">
      <alignment vertical="center"/>
    </xf>
    <xf numFmtId="0" fontId="4" fillId="0" borderId="0" xfId="0" applyFont="1" applyAlignment="1" applyProtection="1">
      <alignment vertical="center"/>
    </xf>
    <xf numFmtId="38" fontId="7" fillId="0" borderId="0" xfId="0" applyNumberFormat="1" applyFont="1" applyProtection="1">
      <alignment vertical="center"/>
    </xf>
    <xf numFmtId="0" fontId="21" fillId="0" borderId="0" xfId="0" applyFont="1" applyProtection="1">
      <alignment vertical="center"/>
    </xf>
    <xf numFmtId="38" fontId="5" fillId="0" borderId="0" xfId="0" applyNumberFormat="1" applyFont="1" applyProtection="1">
      <alignment vertical="center"/>
    </xf>
    <xf numFmtId="0" fontId="0" fillId="4" borderId="1" xfId="0" applyFont="1" applyFill="1" applyBorder="1" applyProtection="1">
      <alignment vertical="center"/>
      <protection locked="0"/>
    </xf>
    <xf numFmtId="38" fontId="0" fillId="4" borderId="1" xfId="1" applyFont="1" applyFill="1" applyBorder="1" applyProtection="1">
      <alignment vertical="center"/>
      <protection locked="0"/>
    </xf>
    <xf numFmtId="0" fontId="20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 shrinkToFit="1"/>
      <protection locked="0"/>
    </xf>
    <xf numFmtId="0" fontId="14" fillId="0" borderId="24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16" xfId="0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4" fillId="0" borderId="21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38" fontId="0" fillId="4" borderId="4" xfId="1" applyFont="1" applyFill="1" applyBorder="1" applyProtection="1">
      <alignment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7"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60"/>
  <sheetViews>
    <sheetView tabSelected="1" zoomScale="90" zoomScaleNormal="90" zoomScalePageLayoutView="85" workbookViewId="0">
      <selection activeCell="C12" sqref="C12"/>
    </sheetView>
  </sheetViews>
  <sheetFormatPr defaultRowHeight="15" customHeight="1"/>
  <cols>
    <col min="1" max="1" width="8.25" style="1" customWidth="1"/>
    <col min="2" max="2" width="3.75" style="1" bestFit="1" customWidth="1"/>
    <col min="3" max="3" width="14.375" style="1" customWidth="1"/>
    <col min="4" max="4" width="5.375" style="1" bestFit="1" customWidth="1"/>
    <col min="5" max="7" width="12.625" style="1" customWidth="1"/>
    <col min="8" max="8" width="9.25" style="1" bestFit="1" customWidth="1"/>
    <col min="9" max="9" width="2.5" style="1" customWidth="1"/>
    <col min="10" max="10" width="5" style="3" customWidth="1"/>
    <col min="11" max="16" width="10.625" style="3" customWidth="1"/>
    <col min="17" max="17" width="10.625" style="1" customWidth="1"/>
    <col min="18" max="20" width="18.375" style="1" hidden="1" customWidth="1"/>
    <col min="21" max="16384" width="9" style="1"/>
  </cols>
  <sheetData>
    <row r="2" spans="2:20" s="2" customFormat="1" ht="15" customHeight="1">
      <c r="B2" s="4"/>
      <c r="C2" s="92" t="s">
        <v>33</v>
      </c>
      <c r="D2" s="92"/>
      <c r="E2" s="92"/>
      <c r="F2" s="92"/>
      <c r="G2" s="92"/>
      <c r="H2" s="29" t="s">
        <v>23</v>
      </c>
      <c r="J2" s="14"/>
      <c r="K2" s="14"/>
      <c r="L2" s="14"/>
      <c r="M2" s="14"/>
      <c r="N2" s="14"/>
      <c r="O2" s="14"/>
      <c r="P2" s="14"/>
    </row>
    <row r="3" spans="2:20" s="2" customFormat="1" ht="15" customHeight="1">
      <c r="B3" s="4"/>
      <c r="C3" s="92"/>
      <c r="D3" s="92"/>
      <c r="E3" s="92"/>
      <c r="F3" s="92"/>
      <c r="G3" s="92"/>
      <c r="H3" s="29" t="s">
        <v>35</v>
      </c>
      <c r="J3" s="14"/>
      <c r="K3" s="14"/>
      <c r="L3" s="14"/>
      <c r="M3" s="14"/>
      <c r="N3" s="14"/>
      <c r="O3" s="14"/>
      <c r="P3" s="14"/>
    </row>
    <row r="4" spans="2:20" s="2" customFormat="1" ht="15" customHeight="1">
      <c r="B4" s="4"/>
      <c r="C4" s="4"/>
      <c r="D4" s="4"/>
      <c r="E4" s="4"/>
      <c r="F4" s="4"/>
      <c r="G4" s="4"/>
      <c r="H4" s="4"/>
      <c r="J4" s="14"/>
      <c r="K4" s="14"/>
      <c r="L4" s="14"/>
      <c r="M4" s="14"/>
      <c r="N4" s="14"/>
      <c r="O4" s="14"/>
      <c r="P4" s="14"/>
    </row>
    <row r="5" spans="2:20" s="2" customFormat="1" ht="15" customHeight="1">
      <c r="B5" s="4"/>
      <c r="C5" s="4"/>
      <c r="D5" s="4"/>
      <c r="E5" s="4"/>
      <c r="F5" s="4"/>
      <c r="G5" s="4"/>
      <c r="H5" s="4"/>
      <c r="J5" s="14"/>
      <c r="K5" s="14"/>
      <c r="L5" s="14"/>
      <c r="M5" s="14"/>
      <c r="N5" s="14"/>
      <c r="O5" s="14"/>
      <c r="P5" s="14"/>
    </row>
    <row r="6" spans="2:20" s="2" customFormat="1" ht="15" hidden="1" customHeight="1">
      <c r="B6" s="4"/>
      <c r="C6" s="18"/>
      <c r="D6" s="19"/>
      <c r="E6" s="19"/>
      <c r="F6" s="19"/>
      <c r="G6" s="19"/>
      <c r="H6" s="4"/>
      <c r="J6" s="14"/>
      <c r="K6" s="21" t="s">
        <v>14</v>
      </c>
      <c r="L6" s="21" t="s">
        <v>20</v>
      </c>
      <c r="M6" s="21" t="s">
        <v>14</v>
      </c>
      <c r="N6" s="21" t="s">
        <v>20</v>
      </c>
      <c r="O6" s="21" t="s">
        <v>14</v>
      </c>
      <c r="P6" s="21" t="s">
        <v>20</v>
      </c>
    </row>
    <row r="7" spans="2:20" s="2" customFormat="1" ht="15" hidden="1" customHeight="1">
      <c r="B7" s="4"/>
      <c r="H7" s="4"/>
      <c r="J7" s="14"/>
      <c r="K7" s="22">
        <v>43000</v>
      </c>
      <c r="L7" s="30">
        <v>7.6999999999999999E-2</v>
      </c>
      <c r="M7" s="22">
        <v>18000</v>
      </c>
      <c r="N7" s="30">
        <v>3.2000000000000001E-2</v>
      </c>
      <c r="O7" s="22">
        <v>19000</v>
      </c>
      <c r="P7" s="30">
        <v>2.7E-2</v>
      </c>
    </row>
    <row r="8" spans="2:20" s="2" customFormat="1" ht="15" customHeight="1">
      <c r="B8" s="4"/>
      <c r="C8" s="18"/>
      <c r="D8" s="19"/>
      <c r="E8" s="19"/>
      <c r="F8" s="19"/>
      <c r="G8" s="20"/>
      <c r="H8" s="31"/>
      <c r="I8" s="32"/>
      <c r="J8" s="33"/>
      <c r="K8" s="34"/>
      <c r="L8" s="35"/>
      <c r="M8" s="34"/>
      <c r="N8" s="35"/>
      <c r="O8" s="34"/>
      <c r="P8" s="35"/>
    </row>
    <row r="9" spans="2:20" s="2" customFormat="1" ht="15" customHeight="1">
      <c r="B9" s="41"/>
      <c r="C9" s="42" t="s">
        <v>32</v>
      </c>
      <c r="D9" s="43"/>
      <c r="E9" s="44"/>
      <c r="F9" s="43"/>
      <c r="G9" s="98"/>
      <c r="H9" s="41"/>
      <c r="I9" s="41"/>
      <c r="J9" s="45"/>
      <c r="K9" s="45"/>
      <c r="L9" s="45"/>
      <c r="M9" s="45"/>
      <c r="N9" s="45"/>
      <c r="O9" s="45"/>
      <c r="P9" s="45"/>
      <c r="Q9" s="41"/>
    </row>
    <row r="10" spans="2:20" s="2" customFormat="1" ht="15" customHeight="1">
      <c r="B10" s="46"/>
      <c r="C10" s="46"/>
      <c r="D10" s="46"/>
      <c r="E10" s="46"/>
      <c r="F10" s="46"/>
      <c r="G10" s="46"/>
      <c r="H10" s="46"/>
      <c r="I10" s="46"/>
      <c r="J10" s="93" t="s">
        <v>13</v>
      </c>
      <c r="K10" s="95" t="s">
        <v>25</v>
      </c>
      <c r="L10" s="96"/>
      <c r="M10" s="97" t="s">
        <v>26</v>
      </c>
      <c r="N10" s="91"/>
      <c r="O10" s="90" t="s">
        <v>27</v>
      </c>
      <c r="P10" s="91"/>
      <c r="Q10" s="47"/>
    </row>
    <row r="11" spans="2:20" s="2" customFormat="1" ht="15" customHeight="1">
      <c r="B11" s="48"/>
      <c r="C11" s="49" t="s">
        <v>0</v>
      </c>
      <c r="D11" s="49" t="s">
        <v>2</v>
      </c>
      <c r="E11" s="50" t="s">
        <v>24</v>
      </c>
      <c r="F11" s="50" t="s">
        <v>21</v>
      </c>
      <c r="G11" s="49" t="s">
        <v>22</v>
      </c>
      <c r="H11" s="46"/>
      <c r="I11" s="46"/>
      <c r="J11" s="94"/>
      <c r="K11" s="51" t="s">
        <v>12</v>
      </c>
      <c r="L11" s="52" t="s">
        <v>11</v>
      </c>
      <c r="M11" s="53" t="s">
        <v>12</v>
      </c>
      <c r="N11" s="54" t="s">
        <v>11</v>
      </c>
      <c r="O11" s="55" t="s">
        <v>12</v>
      </c>
      <c r="P11" s="54" t="s">
        <v>11</v>
      </c>
      <c r="Q11" s="47"/>
      <c r="R11" s="36" t="s">
        <v>28</v>
      </c>
      <c r="S11" s="36" t="s">
        <v>29</v>
      </c>
      <c r="T11" s="36" t="s">
        <v>31</v>
      </c>
    </row>
    <row r="12" spans="2:20" ht="24" customHeight="1">
      <c r="B12" s="48"/>
      <c r="C12" s="89"/>
      <c r="D12" s="85"/>
      <c r="E12" s="86"/>
      <c r="F12" s="86"/>
      <c r="G12" s="56">
        <f>SUM(E12:F12)</f>
        <v>0</v>
      </c>
      <c r="H12" s="57" t="str">
        <f>IF(D12="","",1)</f>
        <v/>
      </c>
      <c r="I12" s="57" t="str">
        <f>IF(AND(D12&gt;=40,D12&lt;65),1,"")</f>
        <v/>
      </c>
      <c r="J12" s="87">
        <v>12</v>
      </c>
      <c r="K12" s="58" t="str">
        <f t="shared" ref="K12:K22" si="0">IF(D12="","",IF($F$42="軽減外",$K$7*T12,IF($F$42="7割軽減",$K$7*0.3*T12,IF($F$42="5割軽減",$K$7*0.5*T12,IF($F$42="2割軽減",$K$7*0.8*T12,0))))*(J12/12))</f>
        <v/>
      </c>
      <c r="L12" s="59" t="str">
        <f>IF(D12="","",IF(G12&lt;430000,0,IF(G12=0,0,(G12-430000)*$L$7*(J12/12))))</f>
        <v/>
      </c>
      <c r="M12" s="60" t="str">
        <f t="shared" ref="M12:M22" si="1">IF(D12="","",IF($F$42="軽減外",$M$7*T12,IF($F$42="7割軽減",$M$7*0.3*T12,IF($F$42="5割軽減",$M$7*0.5*T12,IF($F$42="2割軽減",$M$7*0.8*T12,0))))*(J12/12))</f>
        <v/>
      </c>
      <c r="N12" s="61" t="str">
        <f>IF(D12="","",IF(G12&lt;430000,0,IF(G12=0,0,(G12-430000)*$N$7*(J12/12))))</f>
        <v/>
      </c>
      <c r="O12" s="62" t="str">
        <f t="shared" ref="O12:O22" si="2">IF(D12="","",IF(D12&lt;40,0,IF(D12&gt;64,0,IF($F$42="軽減外",$O$7,IF($F$42="7割軽減",$O$7*0.3,IF($F$42="5割軽減",$O$7*0.5,IF($F$42="2割軽減",$O$7*0.8,0))))*(J12/12))))</f>
        <v/>
      </c>
      <c r="P12" s="61" t="str">
        <f>IF(D12="","",IF(D12&lt;40,0,IF(D12&gt;=65,0,IF(G12&lt;430000,0,IF(D12&lt;40,"",(G12-430000)*$P$7*(J12/12))))))</f>
        <v/>
      </c>
      <c r="Q12" s="63">
        <f>SUM(K12:P12)</f>
        <v>0</v>
      </c>
      <c r="R12" s="37" t="str">
        <f>IF(D12="","",IF(D12&lt;=18,"こども",IF(D12&gt;18,"大人","")))</f>
        <v/>
      </c>
      <c r="S12" s="38">
        <f>IF(R12="",0,1)</f>
        <v>0</v>
      </c>
      <c r="T12" s="39">
        <f>IF(R12="こども",0.5,1)</f>
        <v>1</v>
      </c>
    </row>
    <row r="13" spans="2:20" s="2" customFormat="1" ht="24" customHeight="1">
      <c r="B13" s="48"/>
      <c r="C13" s="88"/>
      <c r="D13" s="85"/>
      <c r="E13" s="86"/>
      <c r="F13" s="86"/>
      <c r="G13" s="56">
        <f>SUM(E13:F13)</f>
        <v>0</v>
      </c>
      <c r="H13" s="57" t="str">
        <f>IF(D13="","",1)</f>
        <v/>
      </c>
      <c r="I13" s="57" t="str">
        <f>IF(AND(D13&gt;=40,D13&lt;65),1,"")</f>
        <v/>
      </c>
      <c r="J13" s="87">
        <v>12</v>
      </c>
      <c r="K13" s="58" t="str">
        <f t="shared" si="0"/>
        <v/>
      </c>
      <c r="L13" s="59" t="str">
        <f t="shared" ref="L13:L15" si="3">IF(D13="","",IF(G13&lt;430000,0,IF(G13=0,0,(G13-430000)*$L$7*(J13/12))))</f>
        <v/>
      </c>
      <c r="M13" s="60" t="str">
        <f t="shared" si="1"/>
        <v/>
      </c>
      <c r="N13" s="61" t="str">
        <f t="shared" ref="N13:N15" si="4">IF(D13="","",IF(G13&lt;430000,0,IF(G13=0,0,(G13-430000)*$N$7*(J13/12))))</f>
        <v/>
      </c>
      <c r="O13" s="62" t="str">
        <f t="shared" si="2"/>
        <v/>
      </c>
      <c r="P13" s="61" t="str">
        <f>IF(D13="","",IF(D13&lt;40,0,IF(D13&gt;=65,0,IF(G13&lt;430000,0,IF(D13&lt;40,"",(G13-430000)*$P$7*(J13/12))))))</f>
        <v/>
      </c>
      <c r="Q13" s="63">
        <f>SUM(K13:P13)</f>
        <v>0</v>
      </c>
      <c r="R13" s="37" t="str">
        <f t="shared" ref="R13:R22" si="5">IF(D13="","",IF(D13&lt;=18,"こども",IF(D13&gt;18,"大人","")))</f>
        <v/>
      </c>
      <c r="S13" s="38">
        <f>IF(R13="",0,S12+1)</f>
        <v>0</v>
      </c>
      <c r="T13" s="39">
        <f>IF(R13="こども",0.5,1)</f>
        <v>1</v>
      </c>
    </row>
    <row r="14" spans="2:20" s="2" customFormat="1" ht="24" customHeight="1">
      <c r="B14" s="48"/>
      <c r="C14" s="88"/>
      <c r="D14" s="85"/>
      <c r="E14" s="86"/>
      <c r="F14" s="86"/>
      <c r="G14" s="56">
        <f t="shared" ref="G14:G15" si="6">SUM(E14:F14)</f>
        <v>0</v>
      </c>
      <c r="H14" s="57" t="str">
        <f t="shared" ref="H14:H15" si="7">IF(D14="","",1)</f>
        <v/>
      </c>
      <c r="I14" s="57" t="str">
        <f t="shared" ref="I14:I15" si="8">IF(AND(D14&gt;=40,D14&lt;65),1,"")</f>
        <v/>
      </c>
      <c r="J14" s="87">
        <v>12</v>
      </c>
      <c r="K14" s="58" t="str">
        <f t="shared" si="0"/>
        <v/>
      </c>
      <c r="L14" s="59" t="str">
        <f t="shared" si="3"/>
        <v/>
      </c>
      <c r="M14" s="60" t="str">
        <f t="shared" si="1"/>
        <v/>
      </c>
      <c r="N14" s="61" t="str">
        <f t="shared" si="4"/>
        <v/>
      </c>
      <c r="O14" s="62" t="str">
        <f t="shared" si="2"/>
        <v/>
      </c>
      <c r="P14" s="61" t="str">
        <f>IF(D14="","",IF(D14&lt;40,0,IF(D14&gt;=65,0,IF(G14&lt;430000,0,IF(D14&lt;40,"",(G14-430000)*$P$7*(J14/12))))))</f>
        <v/>
      </c>
      <c r="Q14" s="63">
        <f>SUM(K14:P14)</f>
        <v>0</v>
      </c>
      <c r="R14" s="37" t="str">
        <f t="shared" si="5"/>
        <v/>
      </c>
      <c r="S14" s="38">
        <f t="shared" ref="S14:S22" si="9">IF(R14="",0,S13+1)</f>
        <v>0</v>
      </c>
      <c r="T14" s="39">
        <f t="shared" ref="T14" si="10">IF(R14="こども",0.5,1)</f>
        <v>1</v>
      </c>
    </row>
    <row r="15" spans="2:20" s="2" customFormat="1" ht="24" customHeight="1">
      <c r="B15" s="48"/>
      <c r="C15" s="88"/>
      <c r="D15" s="85"/>
      <c r="E15" s="86"/>
      <c r="F15" s="86"/>
      <c r="G15" s="56">
        <f t="shared" si="6"/>
        <v>0</v>
      </c>
      <c r="H15" s="57" t="str">
        <f t="shared" si="7"/>
        <v/>
      </c>
      <c r="I15" s="57" t="str">
        <f t="shared" si="8"/>
        <v/>
      </c>
      <c r="J15" s="87">
        <v>12</v>
      </c>
      <c r="K15" s="58" t="str">
        <f t="shared" si="0"/>
        <v/>
      </c>
      <c r="L15" s="59" t="str">
        <f t="shared" si="3"/>
        <v/>
      </c>
      <c r="M15" s="60" t="str">
        <f t="shared" si="1"/>
        <v/>
      </c>
      <c r="N15" s="61" t="str">
        <f t="shared" si="4"/>
        <v/>
      </c>
      <c r="O15" s="62" t="str">
        <f t="shared" si="2"/>
        <v/>
      </c>
      <c r="P15" s="61" t="str">
        <f t="shared" ref="P15" si="11">IF(D15="","",IF(D15&lt;40,0,IF(D15&gt;=65,0,IF(G15&lt;430000,0,IF(D15&lt;40,"",(G15-430000)*$P$7*(J15/12))))))</f>
        <v/>
      </c>
      <c r="Q15" s="63">
        <f t="shared" ref="Q15:Q19" si="12">SUM(K15:P15)</f>
        <v>0</v>
      </c>
      <c r="R15" s="37" t="str">
        <f t="shared" si="5"/>
        <v/>
      </c>
      <c r="S15" s="38">
        <f t="shared" si="9"/>
        <v>0</v>
      </c>
      <c r="T15" s="39">
        <f>IF(R15="こども",0.35,0.85)</f>
        <v>0.85</v>
      </c>
    </row>
    <row r="16" spans="2:20" s="2" customFormat="1" ht="24" customHeight="1">
      <c r="B16" s="48"/>
      <c r="C16" s="88"/>
      <c r="D16" s="85"/>
      <c r="E16" s="86"/>
      <c r="F16" s="86"/>
      <c r="G16" s="56">
        <f t="shared" ref="G16:G19" si="13">SUM(E16:F16)</f>
        <v>0</v>
      </c>
      <c r="H16" s="57" t="str">
        <f t="shared" ref="H16:H19" si="14">IF(D16="","",1)</f>
        <v/>
      </c>
      <c r="I16" s="57" t="str">
        <f t="shared" ref="I16:I19" si="15">IF(AND(D16&gt;=40,D16&lt;65),1,"")</f>
        <v/>
      </c>
      <c r="J16" s="87">
        <v>12</v>
      </c>
      <c r="K16" s="58" t="str">
        <f t="shared" si="0"/>
        <v/>
      </c>
      <c r="L16" s="59" t="str">
        <f t="shared" ref="L16" si="16">IF(D16="","",IF(G16&lt;430000,0,IF(G16=0,0,(G16-430000)*$L$7*(J16/12))))</f>
        <v/>
      </c>
      <c r="M16" s="60" t="str">
        <f t="shared" si="1"/>
        <v/>
      </c>
      <c r="N16" s="61" t="str">
        <f t="shared" ref="N16" si="17">IF(D16="","",IF(G16&lt;430000,0,IF(G16=0,0,(G16-430000)*$N$7*(J16/12))))</f>
        <v/>
      </c>
      <c r="O16" s="62" t="str">
        <f t="shared" si="2"/>
        <v/>
      </c>
      <c r="P16" s="61" t="str">
        <f t="shared" ref="P16:P22" si="18">IF(D16="","",IF(D16&lt;40,0,IF(D16&gt;=65,0,IF(G16&lt;430000,0,IF(D16&lt;40,"",(G16-430000)*$P$7*(J16/12))))))</f>
        <v/>
      </c>
      <c r="Q16" s="63">
        <f t="shared" si="12"/>
        <v>0</v>
      </c>
      <c r="R16" s="37" t="str">
        <f t="shared" si="5"/>
        <v/>
      </c>
      <c r="S16" s="38">
        <f t="shared" si="9"/>
        <v>0</v>
      </c>
      <c r="T16" s="39">
        <f t="shared" ref="T16:T22" si="19">IF(R16="こども",0.35,0.85)</f>
        <v>0.85</v>
      </c>
    </row>
    <row r="17" spans="2:20" s="2" customFormat="1" ht="24" customHeight="1">
      <c r="B17" s="48"/>
      <c r="C17" s="88"/>
      <c r="D17" s="85"/>
      <c r="E17" s="86"/>
      <c r="F17" s="86"/>
      <c r="G17" s="56">
        <f t="shared" si="13"/>
        <v>0</v>
      </c>
      <c r="H17" s="57" t="str">
        <f t="shared" si="14"/>
        <v/>
      </c>
      <c r="I17" s="57" t="str">
        <f t="shared" si="15"/>
        <v/>
      </c>
      <c r="J17" s="87">
        <v>12</v>
      </c>
      <c r="K17" s="58" t="str">
        <f t="shared" si="0"/>
        <v/>
      </c>
      <c r="L17" s="59" t="str">
        <f t="shared" ref="L17:L22" si="20">IF(D17="","",IF(G17&lt;430000,0,IF(G17=0,0,(G17-430000)*$L$7*(J17/12))))</f>
        <v/>
      </c>
      <c r="M17" s="60" t="str">
        <f t="shared" si="1"/>
        <v/>
      </c>
      <c r="N17" s="61" t="str">
        <f t="shared" ref="N17:N22" si="21">IF(D17="","",IF(G17&lt;430000,0,IF(G17=0,0,(G17-430000)*$N$7*(J17/12))))</f>
        <v/>
      </c>
      <c r="O17" s="62" t="str">
        <f t="shared" si="2"/>
        <v/>
      </c>
      <c r="P17" s="61" t="str">
        <f t="shared" si="18"/>
        <v/>
      </c>
      <c r="Q17" s="63">
        <f t="shared" si="12"/>
        <v>0</v>
      </c>
      <c r="R17" s="37" t="str">
        <f t="shared" si="5"/>
        <v/>
      </c>
      <c r="S17" s="38">
        <f t="shared" si="9"/>
        <v>0</v>
      </c>
      <c r="T17" s="39">
        <f t="shared" si="19"/>
        <v>0.85</v>
      </c>
    </row>
    <row r="18" spans="2:20" s="2" customFormat="1" ht="24" customHeight="1">
      <c r="B18" s="48"/>
      <c r="C18" s="88"/>
      <c r="D18" s="85"/>
      <c r="E18" s="86"/>
      <c r="F18" s="86"/>
      <c r="G18" s="56">
        <f t="shared" si="13"/>
        <v>0</v>
      </c>
      <c r="H18" s="57" t="str">
        <f t="shared" si="14"/>
        <v/>
      </c>
      <c r="I18" s="57" t="str">
        <f t="shared" si="15"/>
        <v/>
      </c>
      <c r="J18" s="87">
        <v>12</v>
      </c>
      <c r="K18" s="58" t="str">
        <f t="shared" si="0"/>
        <v/>
      </c>
      <c r="L18" s="59" t="str">
        <f t="shared" si="20"/>
        <v/>
      </c>
      <c r="M18" s="60" t="str">
        <f t="shared" si="1"/>
        <v/>
      </c>
      <c r="N18" s="61" t="str">
        <f t="shared" si="21"/>
        <v/>
      </c>
      <c r="O18" s="62" t="str">
        <f t="shared" si="2"/>
        <v/>
      </c>
      <c r="P18" s="61" t="str">
        <f t="shared" si="18"/>
        <v/>
      </c>
      <c r="Q18" s="63">
        <f t="shared" si="12"/>
        <v>0</v>
      </c>
      <c r="R18" s="37" t="str">
        <f t="shared" si="5"/>
        <v/>
      </c>
      <c r="S18" s="38">
        <f t="shared" si="9"/>
        <v>0</v>
      </c>
      <c r="T18" s="39">
        <f t="shared" si="19"/>
        <v>0.85</v>
      </c>
    </row>
    <row r="19" spans="2:20" s="2" customFormat="1" ht="24" customHeight="1">
      <c r="B19" s="48"/>
      <c r="C19" s="88"/>
      <c r="D19" s="85"/>
      <c r="E19" s="86"/>
      <c r="F19" s="86"/>
      <c r="G19" s="56">
        <f t="shared" si="13"/>
        <v>0</v>
      </c>
      <c r="H19" s="57" t="str">
        <f t="shared" si="14"/>
        <v/>
      </c>
      <c r="I19" s="57" t="str">
        <f t="shared" si="15"/>
        <v/>
      </c>
      <c r="J19" s="87">
        <v>12</v>
      </c>
      <c r="K19" s="58" t="str">
        <f t="shared" si="0"/>
        <v/>
      </c>
      <c r="L19" s="59" t="str">
        <f t="shared" si="20"/>
        <v/>
      </c>
      <c r="M19" s="60" t="str">
        <f t="shared" si="1"/>
        <v/>
      </c>
      <c r="N19" s="61" t="str">
        <f t="shared" si="21"/>
        <v/>
      </c>
      <c r="O19" s="62" t="str">
        <f t="shared" si="2"/>
        <v/>
      </c>
      <c r="P19" s="61" t="str">
        <f t="shared" si="18"/>
        <v/>
      </c>
      <c r="Q19" s="63">
        <f t="shared" si="12"/>
        <v>0</v>
      </c>
      <c r="R19" s="37" t="str">
        <f t="shared" si="5"/>
        <v/>
      </c>
      <c r="S19" s="38">
        <f t="shared" si="9"/>
        <v>0</v>
      </c>
      <c r="T19" s="39">
        <f t="shared" si="19"/>
        <v>0.85</v>
      </c>
    </row>
    <row r="20" spans="2:20" s="2" customFormat="1" ht="24" customHeight="1">
      <c r="B20" s="48"/>
      <c r="C20" s="88"/>
      <c r="D20" s="85"/>
      <c r="E20" s="86"/>
      <c r="F20" s="86"/>
      <c r="G20" s="56">
        <f t="shared" ref="G20:G22" si="22">SUM(E20:F20)</f>
        <v>0</v>
      </c>
      <c r="H20" s="57" t="str">
        <f t="shared" ref="H20:H22" si="23">IF(D20="","",1)</f>
        <v/>
      </c>
      <c r="I20" s="57" t="str">
        <f t="shared" ref="I20:I22" si="24">IF(AND(D20&gt;=40,D20&lt;65),1,"")</f>
        <v/>
      </c>
      <c r="J20" s="87">
        <v>12</v>
      </c>
      <c r="K20" s="58" t="str">
        <f t="shared" si="0"/>
        <v/>
      </c>
      <c r="L20" s="59" t="str">
        <f t="shared" si="20"/>
        <v/>
      </c>
      <c r="M20" s="60" t="str">
        <f t="shared" si="1"/>
        <v/>
      </c>
      <c r="N20" s="61" t="str">
        <f t="shared" si="21"/>
        <v/>
      </c>
      <c r="O20" s="62" t="str">
        <f t="shared" si="2"/>
        <v/>
      </c>
      <c r="P20" s="61" t="str">
        <f t="shared" si="18"/>
        <v/>
      </c>
      <c r="Q20" s="63">
        <f t="shared" ref="Q20:Q22" si="25">SUM(K20:P20)</f>
        <v>0</v>
      </c>
      <c r="R20" s="37" t="str">
        <f t="shared" si="5"/>
        <v/>
      </c>
      <c r="S20" s="38">
        <f t="shared" si="9"/>
        <v>0</v>
      </c>
      <c r="T20" s="39">
        <f t="shared" si="19"/>
        <v>0.85</v>
      </c>
    </row>
    <row r="21" spans="2:20" s="2" customFormat="1" ht="24" customHeight="1">
      <c r="B21" s="48"/>
      <c r="C21" s="88"/>
      <c r="D21" s="85"/>
      <c r="E21" s="86"/>
      <c r="F21" s="86"/>
      <c r="G21" s="56">
        <f t="shared" si="22"/>
        <v>0</v>
      </c>
      <c r="H21" s="57" t="str">
        <f t="shared" si="23"/>
        <v/>
      </c>
      <c r="I21" s="57" t="str">
        <f t="shared" si="24"/>
        <v/>
      </c>
      <c r="J21" s="87">
        <v>12</v>
      </c>
      <c r="K21" s="58" t="str">
        <f t="shared" si="0"/>
        <v/>
      </c>
      <c r="L21" s="59" t="str">
        <f t="shared" si="20"/>
        <v/>
      </c>
      <c r="M21" s="60" t="str">
        <f t="shared" si="1"/>
        <v/>
      </c>
      <c r="N21" s="61" t="str">
        <f t="shared" si="21"/>
        <v/>
      </c>
      <c r="O21" s="62" t="str">
        <f t="shared" si="2"/>
        <v/>
      </c>
      <c r="P21" s="61" t="str">
        <f t="shared" si="18"/>
        <v/>
      </c>
      <c r="Q21" s="63">
        <f t="shared" si="25"/>
        <v>0</v>
      </c>
      <c r="R21" s="37" t="str">
        <f t="shared" si="5"/>
        <v/>
      </c>
      <c r="S21" s="38">
        <f t="shared" si="9"/>
        <v>0</v>
      </c>
      <c r="T21" s="39">
        <f t="shared" si="19"/>
        <v>0.85</v>
      </c>
    </row>
    <row r="22" spans="2:20" s="2" customFormat="1" ht="24" customHeight="1">
      <c r="B22" s="48"/>
      <c r="C22" s="88"/>
      <c r="D22" s="85"/>
      <c r="E22" s="86"/>
      <c r="F22" s="86"/>
      <c r="G22" s="56">
        <f t="shared" si="22"/>
        <v>0</v>
      </c>
      <c r="H22" s="57" t="str">
        <f t="shared" si="23"/>
        <v/>
      </c>
      <c r="I22" s="57" t="str">
        <f t="shared" si="24"/>
        <v/>
      </c>
      <c r="J22" s="87">
        <v>12</v>
      </c>
      <c r="K22" s="64" t="str">
        <f t="shared" si="0"/>
        <v/>
      </c>
      <c r="L22" s="65" t="str">
        <f t="shared" si="20"/>
        <v/>
      </c>
      <c r="M22" s="66" t="str">
        <f t="shared" si="1"/>
        <v/>
      </c>
      <c r="N22" s="67" t="str">
        <f t="shared" si="21"/>
        <v/>
      </c>
      <c r="O22" s="68" t="str">
        <f t="shared" si="2"/>
        <v/>
      </c>
      <c r="P22" s="67" t="str">
        <f t="shared" si="18"/>
        <v/>
      </c>
      <c r="Q22" s="63">
        <f t="shared" si="25"/>
        <v>0</v>
      </c>
      <c r="R22" s="37" t="str">
        <f t="shared" si="5"/>
        <v/>
      </c>
      <c r="S22" s="38">
        <f t="shared" si="9"/>
        <v>0</v>
      </c>
      <c r="T22" s="39">
        <f t="shared" si="19"/>
        <v>0.85</v>
      </c>
    </row>
    <row r="23" spans="2:20" ht="21" customHeight="1">
      <c r="B23" s="69"/>
      <c r="C23" s="46"/>
      <c r="D23" s="46"/>
      <c r="E23" s="70">
        <f>SUM(E12:E22)</f>
        <v>0</v>
      </c>
      <c r="F23" s="70">
        <f>SUM(F12:F22)</f>
        <v>0</v>
      </c>
      <c r="G23" s="70">
        <f>SUM(G12:G22)</f>
        <v>0</v>
      </c>
      <c r="H23" s="71">
        <f>SUM(H12:H22)</f>
        <v>0</v>
      </c>
      <c r="I23" s="72">
        <f>SUM(I12:I22)</f>
        <v>0</v>
      </c>
      <c r="J23" s="73"/>
      <c r="K23" s="63">
        <f t="shared" ref="K23:P23" si="26">SUM(K12:K22)</f>
        <v>0</v>
      </c>
      <c r="L23" s="63">
        <f t="shared" si="26"/>
        <v>0</v>
      </c>
      <c r="M23" s="63">
        <f t="shared" si="26"/>
        <v>0</v>
      </c>
      <c r="N23" s="63">
        <f t="shared" si="26"/>
        <v>0</v>
      </c>
      <c r="O23" s="63">
        <f t="shared" si="26"/>
        <v>0</v>
      </c>
      <c r="P23" s="63">
        <f t="shared" si="26"/>
        <v>0</v>
      </c>
      <c r="Q23" s="47"/>
    </row>
    <row r="24" spans="2:20" s="2" customFormat="1" ht="21" customHeight="1">
      <c r="B24" s="69"/>
      <c r="C24" s="46"/>
      <c r="D24" s="46"/>
      <c r="E24" s="71">
        <f>IF(COUNTIF(E12:E22,"&gt;0")=0,1,COUNTIF(E12:E22,"&gt;0"))</f>
        <v>1</v>
      </c>
      <c r="F24" s="72"/>
      <c r="G24" s="72"/>
      <c r="H24" s="71"/>
      <c r="I24" s="72"/>
      <c r="J24" s="73"/>
      <c r="K24" s="47"/>
      <c r="L24" s="63">
        <f>ROUNDDOWN(IF(SUM(K23:L23)&gt;660000,660000,SUM(K23:L23)),-2)</f>
        <v>0</v>
      </c>
      <c r="M24" s="63"/>
      <c r="N24" s="63">
        <f>ROUNDDOWN(IF(SUM(M23:N23)&gt;260000,260000,SUM(M23:N23)),-2)</f>
        <v>0</v>
      </c>
      <c r="O24" s="47"/>
      <c r="P24" s="63">
        <f>ROUNDDOWN(IF(SUM(O23:P23)&gt;170000,170000,SUM(O23:P23)),-2)</f>
        <v>0</v>
      </c>
      <c r="Q24" s="47"/>
    </row>
    <row r="25" spans="2:20" s="2" customFormat="1" ht="21" customHeight="1" thickBot="1">
      <c r="B25" s="69"/>
      <c r="C25" s="46"/>
      <c r="D25" s="46"/>
      <c r="E25" s="72"/>
      <c r="F25" s="72"/>
      <c r="G25" s="72"/>
      <c r="H25" s="71"/>
      <c r="I25" s="72"/>
      <c r="J25" s="73"/>
      <c r="K25" s="47"/>
      <c r="L25" s="47"/>
      <c r="M25" s="47"/>
      <c r="N25" s="47"/>
      <c r="O25" s="47"/>
      <c r="P25" s="63"/>
      <c r="Q25" s="47"/>
    </row>
    <row r="26" spans="2:20" s="2" customFormat="1" ht="21" customHeight="1" thickBot="1">
      <c r="B26" s="69"/>
      <c r="C26" s="74" t="str">
        <f>F42</f>
        <v>7割軽減</v>
      </c>
      <c r="D26" s="75" t="s">
        <v>3</v>
      </c>
      <c r="E26" s="72"/>
      <c r="F26" s="72"/>
      <c r="G26" s="72"/>
      <c r="H26" s="71"/>
      <c r="I26" s="72"/>
      <c r="J26" s="41"/>
      <c r="K26" s="47"/>
      <c r="L26" s="47"/>
      <c r="M26" s="47"/>
      <c r="N26" s="47"/>
      <c r="O26" s="76" t="s">
        <v>34</v>
      </c>
      <c r="P26" s="77">
        <f>+L24+N24+P24</f>
        <v>0</v>
      </c>
      <c r="Q26" s="47"/>
    </row>
    <row r="27" spans="2:20" s="2" customFormat="1" ht="21" customHeight="1">
      <c r="B27" s="69"/>
      <c r="C27" s="46"/>
      <c r="D27" s="46"/>
      <c r="E27" s="72"/>
      <c r="F27" s="41"/>
      <c r="G27" s="47"/>
      <c r="H27" s="47"/>
      <c r="I27" s="47"/>
      <c r="J27" s="47"/>
      <c r="K27" s="76"/>
      <c r="L27" s="78"/>
      <c r="M27" s="47"/>
      <c r="N27" s="41"/>
      <c r="O27" s="79"/>
      <c r="P27" s="80"/>
      <c r="Q27" s="41"/>
    </row>
    <row r="28" spans="2:20" s="2" customFormat="1" ht="21" hidden="1" customHeight="1">
      <c r="B28" s="81"/>
      <c r="C28" s="41"/>
      <c r="D28" s="41"/>
      <c r="E28" s="82"/>
      <c r="F28" s="83"/>
      <c r="G28" s="45"/>
      <c r="H28" s="45"/>
      <c r="I28" s="45"/>
      <c r="J28" s="45"/>
      <c r="K28" s="45"/>
      <c r="L28" s="84"/>
      <c r="M28" s="45"/>
      <c r="N28" s="41"/>
      <c r="O28" s="41"/>
      <c r="P28" s="41"/>
      <c r="Q28" s="41"/>
    </row>
    <row r="29" spans="2:20" s="2" customFormat="1" ht="15" hidden="1" customHeight="1">
      <c r="C29" s="40"/>
      <c r="D29" s="40"/>
      <c r="E29" s="40"/>
      <c r="F29" s="1"/>
      <c r="G29" s="1"/>
      <c r="H29" s="1"/>
      <c r="I29" s="1"/>
      <c r="J29" s="1"/>
      <c r="K29" s="3"/>
      <c r="L29" s="14"/>
      <c r="M29" s="14"/>
      <c r="N29" s="14"/>
      <c r="O29" s="14"/>
      <c r="P29" s="14"/>
      <c r="Q29" s="13"/>
    </row>
    <row r="30" spans="2:20" s="2" customFormat="1" ht="15" hidden="1" customHeight="1">
      <c r="C30" s="40"/>
      <c r="D30" s="40"/>
      <c r="E30" s="40"/>
      <c r="F30" s="17" t="s">
        <v>18</v>
      </c>
      <c r="G30" s="17" t="s">
        <v>19</v>
      </c>
      <c r="H30" s="17"/>
      <c r="I30" s="1"/>
      <c r="J30" s="1"/>
      <c r="K30" s="3"/>
      <c r="L30" s="14"/>
      <c r="M30" s="14"/>
      <c r="N30" s="14"/>
      <c r="O30" s="14"/>
      <c r="P30" s="14"/>
      <c r="Q30" s="13"/>
    </row>
    <row r="31" spans="2:20" s="2" customFormat="1" ht="15" hidden="1" customHeight="1">
      <c r="C31" s="40"/>
      <c r="D31" s="40"/>
      <c r="E31" s="40"/>
      <c r="F31" s="1"/>
      <c r="G31" s="1"/>
      <c r="H31" s="1"/>
      <c r="I31" s="1"/>
      <c r="J31" s="1"/>
      <c r="K31" s="3"/>
      <c r="L31" s="14"/>
      <c r="M31" s="14"/>
      <c r="N31" s="14"/>
      <c r="O31" s="14"/>
      <c r="P31" s="14"/>
      <c r="Q31" s="13"/>
    </row>
    <row r="32" spans="2:20" ht="15" hidden="1" customHeight="1">
      <c r="C32" s="40"/>
      <c r="D32" s="40"/>
      <c r="E32" s="40"/>
      <c r="F32" s="16"/>
      <c r="G32" s="10">
        <f>VLOOKUP(F32,E45:J56,4,TRUE)</f>
        <v>0</v>
      </c>
      <c r="J32" s="1"/>
      <c r="Q32" s="13"/>
    </row>
    <row r="33" spans="3:17" ht="15" hidden="1" customHeight="1">
      <c r="C33" s="40"/>
      <c r="D33" s="40"/>
      <c r="E33" s="40"/>
      <c r="J33" s="1"/>
      <c r="Q33" s="13"/>
    </row>
    <row r="34" spans="3:17" ht="15" hidden="1" customHeight="1">
      <c r="J34" s="1"/>
      <c r="Q34" s="13" t="s">
        <v>30</v>
      </c>
    </row>
    <row r="35" spans="3:17" ht="15" hidden="1" customHeight="1">
      <c r="C35" s="5" t="s">
        <v>4</v>
      </c>
      <c r="D35" s="5" t="s">
        <v>1</v>
      </c>
      <c r="E35" s="5"/>
      <c r="F35" s="5">
        <f>G23+G9</f>
        <v>0</v>
      </c>
      <c r="G35" s="5"/>
      <c r="H35" s="12"/>
      <c r="I35" s="6"/>
      <c r="J35" s="15"/>
      <c r="P35" s="13"/>
    </row>
    <row r="36" spans="3:17" ht="15" hidden="1" customHeight="1">
      <c r="C36" s="5"/>
      <c r="D36" s="5" t="s">
        <v>5</v>
      </c>
      <c r="E36" s="5"/>
      <c r="F36" s="5">
        <f>H23</f>
        <v>0</v>
      </c>
      <c r="G36" s="5"/>
      <c r="H36" s="12"/>
      <c r="I36" s="6"/>
      <c r="J36" s="15"/>
    </row>
    <row r="37" spans="3:17" ht="15" hidden="1" customHeight="1">
      <c r="C37" s="5"/>
      <c r="D37" s="5" t="s">
        <v>6</v>
      </c>
      <c r="E37" s="5"/>
      <c r="F37" s="5">
        <f>430000+(100000*(E24-1))</f>
        <v>430000</v>
      </c>
      <c r="G37" s="5"/>
      <c r="H37" s="12"/>
      <c r="I37" s="6"/>
      <c r="J37" s="15"/>
    </row>
    <row r="38" spans="3:17" ht="15" hidden="1" customHeight="1">
      <c r="C38" s="5"/>
      <c r="D38" s="5" t="s">
        <v>7</v>
      </c>
      <c r="E38" s="5"/>
      <c r="F38" s="5">
        <f>IF(F36=0,0,F37+305000*F36)</f>
        <v>0</v>
      </c>
      <c r="G38" s="5"/>
      <c r="H38" s="12"/>
      <c r="I38" s="6"/>
      <c r="J38" s="15"/>
    </row>
    <row r="39" spans="3:17" ht="15" hidden="1" customHeight="1">
      <c r="C39" s="5"/>
      <c r="D39" s="12" t="s">
        <v>10</v>
      </c>
      <c r="E39" s="12"/>
      <c r="F39" s="5">
        <f>IF(F36=0,0,F37+560000*(F36))</f>
        <v>0</v>
      </c>
      <c r="G39" s="12"/>
      <c r="H39" s="12"/>
      <c r="I39" s="6"/>
      <c r="J39" s="15"/>
    </row>
    <row r="40" spans="3:17" ht="15" hidden="1" customHeight="1">
      <c r="C40" s="5"/>
      <c r="D40" s="5" t="s">
        <v>8</v>
      </c>
      <c r="E40" s="5"/>
      <c r="F40" s="7">
        <f>IF(F35&lt;=F37,0.7,IF(AND(F35&gt;F37,F35&lt;=F38),0.5,IF(AND(F35&gt;F38,F35&lt;=F39),0.2)))</f>
        <v>0.7</v>
      </c>
      <c r="G40" s="5"/>
      <c r="H40" s="8"/>
      <c r="I40" s="6"/>
      <c r="J40" s="15"/>
    </row>
    <row r="41" spans="3:17" ht="15" hidden="1" customHeight="1">
      <c r="C41" s="12"/>
      <c r="D41" s="5" t="s">
        <v>9</v>
      </c>
      <c r="E41" s="5"/>
      <c r="F41" s="7">
        <f>1-F40</f>
        <v>0.30000000000000004</v>
      </c>
      <c r="G41" s="5"/>
      <c r="H41" s="12"/>
      <c r="I41" s="6"/>
      <c r="J41" s="15"/>
    </row>
    <row r="42" spans="3:17" ht="15" hidden="1" customHeight="1">
      <c r="F42" s="26" t="str">
        <f>IF(F40=0.7,"7割軽減",IF(F40=0.5,"5割軽減",IF(F40=0.2,"2割軽減","軽減外")))</f>
        <v>7割軽減</v>
      </c>
    </row>
    <row r="43" spans="3:17" ht="15" hidden="1" customHeight="1"/>
    <row r="44" spans="3:17" ht="15" hidden="1" customHeight="1">
      <c r="C44" s="9"/>
      <c r="D44"/>
      <c r="E44" s="23" t="s">
        <v>15</v>
      </c>
      <c r="F44" s="23" t="s">
        <v>16</v>
      </c>
      <c r="G44" s="23" t="s">
        <v>17</v>
      </c>
      <c r="H44" s="27"/>
      <c r="I44" s="24"/>
      <c r="P44" s="1"/>
    </row>
    <row r="45" spans="3:17" ht="15" hidden="1" customHeight="1">
      <c r="C45" s="9"/>
      <c r="D45"/>
      <c r="E45" s="11">
        <v>0</v>
      </c>
      <c r="F45" s="11">
        <v>550999</v>
      </c>
      <c r="G45" s="25"/>
      <c r="H45" s="25"/>
      <c r="I45" s="25"/>
      <c r="P45" s="1"/>
    </row>
    <row r="46" spans="3:17" ht="15" hidden="1" customHeight="1">
      <c r="C46" s="9"/>
      <c r="D46"/>
      <c r="E46" s="11">
        <v>551000</v>
      </c>
      <c r="F46" s="11">
        <v>1618999</v>
      </c>
      <c r="G46" s="25">
        <f>550000</f>
        <v>550000</v>
      </c>
      <c r="H46" s="25">
        <f>ROUNDDOWN((F32-G46),0)</f>
        <v>-550000</v>
      </c>
      <c r="I46" s="25"/>
      <c r="P46" s="1"/>
    </row>
    <row r="47" spans="3:17" ht="15" hidden="1" customHeight="1">
      <c r="C47" s="9"/>
      <c r="D47"/>
      <c r="E47" s="11">
        <v>1619000</v>
      </c>
      <c r="F47" s="11">
        <v>1619999</v>
      </c>
      <c r="G47" s="25"/>
      <c r="H47" s="25">
        <v>1069000</v>
      </c>
      <c r="I47" s="25"/>
      <c r="P47" s="1"/>
    </row>
    <row r="48" spans="3:17" ht="15" hidden="1" customHeight="1">
      <c r="C48" s="9"/>
      <c r="D48"/>
      <c r="E48" s="11">
        <v>1620000</v>
      </c>
      <c r="F48" s="11">
        <v>1621999</v>
      </c>
      <c r="G48" s="25"/>
      <c r="H48" s="25">
        <v>1070000</v>
      </c>
      <c r="I48" s="25"/>
      <c r="P48" s="1"/>
    </row>
    <row r="49" spans="3:16" ht="15" hidden="1" customHeight="1">
      <c r="C49" s="9"/>
      <c r="D49"/>
      <c r="E49" s="11">
        <v>1622000</v>
      </c>
      <c r="F49" s="11">
        <v>1623999</v>
      </c>
      <c r="G49" s="25"/>
      <c r="H49" s="25">
        <v>1072000</v>
      </c>
      <c r="I49" s="25"/>
      <c r="P49" s="1"/>
    </row>
    <row r="50" spans="3:16" ht="15" hidden="1" customHeight="1">
      <c r="C50" s="9"/>
      <c r="D50"/>
      <c r="E50" s="11">
        <v>1624000</v>
      </c>
      <c r="F50" s="11">
        <v>1627999</v>
      </c>
      <c r="G50" s="25"/>
      <c r="H50" s="25">
        <v>1074000</v>
      </c>
      <c r="I50" s="25"/>
      <c r="P50" s="1"/>
    </row>
    <row r="51" spans="3:16" ht="15" hidden="1" customHeight="1">
      <c r="C51" s="9"/>
      <c r="D51"/>
      <c r="E51" s="11">
        <v>1628000</v>
      </c>
      <c r="F51" s="11">
        <v>1799999</v>
      </c>
      <c r="G51" s="25"/>
      <c r="H51" s="25">
        <f>(ROUNDDOWN(F32/4,-3))*2.4+100000</f>
        <v>100000</v>
      </c>
      <c r="I51" s="25"/>
      <c r="P51" s="1"/>
    </row>
    <row r="52" spans="3:16" ht="15" hidden="1" customHeight="1">
      <c r="C52" s="9"/>
      <c r="D52"/>
      <c r="E52" s="11">
        <v>1800000</v>
      </c>
      <c r="F52" s="11">
        <v>3599999</v>
      </c>
      <c r="G52" s="25"/>
      <c r="H52" s="25">
        <f>(ROUNDDOWN(F32/4,-3))*2.8-80000</f>
        <v>-80000</v>
      </c>
      <c r="I52" s="25"/>
      <c r="P52" s="1"/>
    </row>
    <row r="53" spans="3:16" ht="15" hidden="1" customHeight="1">
      <c r="C53" s="9"/>
      <c r="D53"/>
      <c r="E53" s="11">
        <v>3600000</v>
      </c>
      <c r="F53" s="11">
        <v>6599999</v>
      </c>
      <c r="G53" s="25"/>
      <c r="H53" s="25">
        <f>(ROUNDDOWN(F32/4,-3))*3.2-440000</f>
        <v>-440000</v>
      </c>
      <c r="I53" s="25"/>
      <c r="P53" s="1"/>
    </row>
    <row r="54" spans="3:16" ht="15" hidden="1" customHeight="1">
      <c r="C54" s="9"/>
      <c r="D54"/>
      <c r="E54" s="11">
        <v>6600000</v>
      </c>
      <c r="F54" s="11">
        <v>8499999</v>
      </c>
      <c r="G54" s="25"/>
      <c r="H54" s="28">
        <f>ROUNDDOWN((F32*0.9-1100000),0)</f>
        <v>-1100000</v>
      </c>
      <c r="I54" s="25"/>
      <c r="P54" s="1"/>
    </row>
    <row r="55" spans="3:16" ht="15" hidden="1" customHeight="1">
      <c r="C55" s="9"/>
      <c r="D55"/>
      <c r="E55" s="11">
        <v>8500000</v>
      </c>
      <c r="F55" s="11">
        <v>999999999</v>
      </c>
      <c r="G55" s="25">
        <f>1950000</f>
        <v>1950000</v>
      </c>
      <c r="H55" s="28">
        <f>ROUNDDOWN((F32-G55),0)</f>
        <v>-1950000</v>
      </c>
      <c r="I55" s="25"/>
      <c r="P55" s="1"/>
    </row>
    <row r="56" spans="3:16" ht="15" hidden="1" customHeight="1"/>
    <row r="57" spans="3:16" ht="15" hidden="1" customHeight="1"/>
    <row r="58" spans="3:16" ht="15" hidden="1" customHeight="1"/>
    <row r="59" spans="3:16" ht="15" hidden="1" customHeight="1"/>
    <row r="60" spans="3:16" ht="15" hidden="1" customHeight="1"/>
  </sheetData>
  <sheetProtection password="BB26" sheet="1" objects="1" scenarios="1"/>
  <mergeCells count="5">
    <mergeCell ref="O10:P10"/>
    <mergeCell ref="C2:G3"/>
    <mergeCell ref="J10:J11"/>
    <mergeCell ref="K10:L10"/>
    <mergeCell ref="M10:N10"/>
  </mergeCells>
  <phoneticPr fontId="2"/>
  <conditionalFormatting sqref="D12:D22">
    <cfRule type="cellIs" dxfId="6" priority="3" operator="equal">
      <formula>64</formula>
    </cfRule>
    <cfRule type="cellIs" dxfId="5" priority="4" operator="equal">
      <formula>39</formula>
    </cfRule>
    <cfRule type="cellIs" dxfId="4" priority="5" operator="equal">
      <formula>65</formula>
    </cfRule>
    <cfRule type="cellIs" dxfId="3" priority="6" operator="equal">
      <formula>40</formula>
    </cfRule>
    <cfRule type="cellIs" dxfId="2" priority="7" operator="equal">
      <formula>18</formula>
    </cfRule>
    <cfRule type="cellIs" dxfId="1" priority="8" operator="equal">
      <formula>6</formula>
    </cfRule>
  </conditionalFormatting>
  <conditionalFormatting sqref="T12:T22">
    <cfRule type="cellIs" dxfId="0" priority="1" operator="equal">
      <formula>1</formula>
    </cfRule>
  </conditionalFormatting>
  <pageMargins left="0.98425196850393704" right="0.59055118110236227" top="0.98425196850393704" bottom="0.59055118110236227" header="0.51181102362204722" footer="0.51181102362204722"/>
  <pageSetup paperSize="9" scale="80" orientation="landscape" cellComments="asDisplayed" r:id="rId1"/>
  <headerFooter alignWithMargins="0">
    <oddHeader xml:space="preserve">&amp;C&amp;"HGP創英角ｺﾞｼｯｸUB,標準"&amp;12令和7年度国民健康保険税（仮計算）&amp;"ＭＳ Ｐゴシック,標準"&amp;11
</oddHeader>
    <oddFooter>&amp;R&amp;D 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R7仮計算表</vt:lpstr>
      <vt:lpstr>'R7仮計算表'!Print_Area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UR2T0073</dc:creator>
  <cp:lastModifiedBy>保険課/石川　日向</cp:lastModifiedBy>
  <cp:lastPrinted>2025-02-26T02:51:45Z</cp:lastPrinted>
  <dcterms:created xsi:type="dcterms:W3CDTF">2008-06-02T02:41:19Z</dcterms:created>
  <dcterms:modified xsi:type="dcterms:W3CDTF">2025-04-01T02:59:09Z</dcterms:modified>
</cp:coreProperties>
</file>