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updateLinks="never" codeName="ThisWorkbook" defaultThemeVersion="124226"/>
  <mc:AlternateContent xmlns:mc="http://schemas.openxmlformats.org/markup-compatibility/2006">
    <mc:Choice Requires="x15">
      <x15ac:absPath xmlns:x15ac="http://schemas.microsoft.com/office/spreadsheetml/2010/11/ac" url="\\fs01\tyoujyu\061_長寿\02_介護保険\07_指定介護保険事業所\03_処遇改善加算関係\R7\実績報告HP掲載起案\"/>
    </mc:Choice>
  </mc:AlternateContent>
  <xr:revisionPtr revIDLastSave="0" documentId="8_{514072A5-A4F8-4420-B745-A1871ACA02ED}" xr6:coauthVersionLast="36" xr6:coauthVersionMax="36" xr10:uidLastSave="{00000000-0000-0000-0000-000000000000}"/>
  <bookViews>
    <workbookView xWindow="28680" yWindow="-120" windowWidth="29040" windowHeight="15720" firstSheet="1"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C24" i="1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B7" i="26"/>
  <c r="AB5" i="26"/>
  <c r="AD1" i="26"/>
  <c r="AN49" i="15" l="1"/>
  <c r="AN50" i="15" s="1"/>
  <c r="N16" i="26"/>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36" i="15" l="1"/>
  <c r="AQ129" i="15"/>
  <c r="AQ124" i="15"/>
  <c r="AQ112" i="15"/>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N7" i="26" l="1"/>
  <c r="T54" i="15" s="1"/>
  <c r="AN53" i="15"/>
  <c r="AN54" i="15"/>
  <c r="AQ120" i="15"/>
  <c r="AQ116" i="15"/>
  <c r="AH54" i="15" l="1"/>
  <c r="AB55" i="15"/>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I8" i="15"/>
  <c r="AK165" i="15" l="1"/>
  <c r="AK163" i="15"/>
  <c r="AK53" i="15"/>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25638231-F5FA-417E-9E35-22CA2D1EB495}">
      <text>
        <r>
          <rPr>
            <sz val="9"/>
            <color indexed="81"/>
            <rFont val="MS P ゴシック"/>
            <family val="3"/>
            <charset val="128"/>
          </rPr>
          <t>R8.7修正</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<sst xmlns="http://schemas.openxmlformats.org/spreadsheetml/2006/main" count="4320" uniqueCount="2204">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</sst>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4" borderId="55"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0" borderId="1" xfId="0" applyFont="1" applyBorder="1" applyAlignment="1" applyProtection="1">
      <alignment vertical="center"/>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0" fontId="29" fillId="2" borderId="17" xfId="0" applyFont="1" applyFill="1" applyBorder="1" applyAlignment="1" applyProtection="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3" xfId="0" applyFont="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4"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8" fillId="5" borderId="84" xfId="0" applyFont="1" applyFill="1" applyBorder="1" applyAlignment="1" applyProtection="1">
      <alignment horizontal="center" vertical="center"/>
    </xf>
    <xf numFmtId="0" fontId="8" fillId="5" borderId="68"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pplyProtection="1">
      <alignment horizontal="left" vertical="top" wrapText="1"/>
    </xf>
    <xf numFmtId="0" fontId="25" fillId="2" borderId="0" xfId="0" applyFont="1" applyFill="1" applyAlignment="1" applyProtection="1">
      <alignment horizontal="left" vertical="center"/>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9" fillId="2" borderId="0" xfId="0" applyFont="1" applyFill="1" applyAlignment="1" applyProtection="1">
      <alignment horizontal="left" vertical="top"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6" fillId="0" borderId="4" xfId="0" applyFont="1" applyBorder="1" applyAlignment="1" applyProtection="1">
      <alignment horizontal="left" vertical="center" wrapText="1"/>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31" xfId="0" applyFont="1" applyBorder="1" applyAlignment="1" applyProtection="1">
      <alignment horizontal="center" vertical="center" wrapText="1"/>
    </xf>
    <xf numFmtId="0" fontId="38" fillId="2" borderId="0" xfId="0" applyFont="1" applyFill="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11" fillId="0" borderId="1" xfId="0" applyFont="1" applyFill="1" applyBorder="1" applyAlignment="1" applyProtection="1">
      <alignment horizontal="left"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176" fontId="20" fillId="0" borderId="1" xfId="0" applyNumberFormat="1" applyFont="1" applyFill="1" applyBorder="1" applyAlignment="1" applyProtection="1">
      <alignment horizontal="right" vertical="center" shrinkToFi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11" fillId="0" borderId="4" xfId="0" applyFont="1" applyFill="1" applyBorder="1" applyAlignment="1" applyProtection="1">
      <alignment horizontal="left" vertical="center" wrapTex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176" fontId="20" fillId="0" borderId="14"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28" borderId="0" xfId="0" applyNumberFormat="1" applyFont="1" applyFill="1" applyBorder="1" applyAlignment="1" applyProtection="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49" xfId="0" applyFont="1" applyBorder="1" applyAlignment="1">
      <alignment horizontal="center" vertical="center"/>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50758" y="35392895"/>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50758" y="36565974"/>
              <a:ext cx="191503"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50758" y="35392895"/>
              <a:ext cx="191503" cy="2205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50758" y="16623632"/>
              <a:ext cx="191503" cy="3123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50758" y="19210421"/>
              <a:ext cx="191503" cy="3424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50232" y="21997737"/>
              <a:ext cx="181476" cy="270710"/>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61311" y="21536526"/>
              <a:ext cx="181476" cy="731921"/>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814766" y="267509"/>
          <a:ext cx="7348426" cy="2873532"/>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1050758" y="31467492"/>
              <a:ext cx="187693" cy="381511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1050758" y="35031947"/>
              <a:ext cx="187693" cy="2506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2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zoomScaleNormal="100" zoomScaleSheetLayoutView="100" workbookViewId="0">
      <selection activeCell="M26" sqref="M26:X26"/>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1" t="s">
        <v>2202</v>
      </c>
      <c r="B3" s="561"/>
      <c r="C3" s="561"/>
      <c r="D3" s="561"/>
      <c r="E3" s="561"/>
      <c r="F3" s="561"/>
      <c r="G3" s="561"/>
      <c r="H3" s="561"/>
      <c r="I3" s="561"/>
      <c r="J3" s="561"/>
      <c r="K3" s="561"/>
      <c r="L3" s="561"/>
      <c r="M3" s="561"/>
      <c r="N3" s="561"/>
      <c r="O3" s="561"/>
      <c r="P3" s="561"/>
      <c r="Q3" s="561"/>
      <c r="R3" s="561"/>
      <c r="S3" s="561"/>
      <c r="T3" s="561"/>
      <c r="U3" s="561"/>
      <c r="V3" s="561"/>
      <c r="W3" s="561"/>
      <c r="X3" s="561"/>
      <c r="Y3" s="561"/>
      <c r="Z3" s="561"/>
      <c r="AA3" s="561"/>
    </row>
    <row r="4" spans="1:29" s="395" customFormat="1" ht="30.75" customHeight="1">
      <c r="A4" s="562" t="s">
        <v>2135</v>
      </c>
      <c r="B4" s="562"/>
      <c r="C4" s="562"/>
      <c r="D4" s="562"/>
      <c r="E4" s="562"/>
      <c r="F4" s="562"/>
      <c r="G4" s="562"/>
      <c r="H4" s="562"/>
      <c r="I4" s="562"/>
      <c r="J4" s="562"/>
      <c r="K4" s="562"/>
      <c r="L4" s="562"/>
      <c r="M4" s="562"/>
      <c r="N4" s="562"/>
      <c r="O4" s="562"/>
      <c r="P4" s="562"/>
      <c r="Q4" s="562"/>
      <c r="R4" s="562"/>
      <c r="S4" s="562"/>
      <c r="T4" s="562"/>
      <c r="U4" s="562"/>
      <c r="V4" s="562"/>
      <c r="W4" s="562"/>
      <c r="X4" s="562"/>
      <c r="Y4" s="562"/>
      <c r="Z4" s="562"/>
      <c r="AA4" s="562"/>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0" t="s">
        <v>2105</v>
      </c>
      <c r="B6" s="560"/>
      <c r="C6" s="560"/>
      <c r="D6" s="560"/>
      <c r="E6" s="560"/>
      <c r="F6" s="560"/>
      <c r="G6" s="560"/>
      <c r="H6" s="560"/>
      <c r="I6" s="560"/>
      <c r="J6" s="560"/>
      <c r="K6" s="560"/>
      <c r="L6" s="560"/>
      <c r="M6" s="560"/>
      <c r="N6" s="560"/>
      <c r="O6" s="560"/>
      <c r="P6" s="560"/>
      <c r="Q6" s="560"/>
      <c r="R6" s="560"/>
      <c r="S6" s="560"/>
      <c r="T6" s="560"/>
      <c r="U6" s="560"/>
      <c r="V6" s="560"/>
      <c r="W6" s="560"/>
      <c r="X6" s="560"/>
      <c r="Y6" s="560"/>
      <c r="Z6" s="560"/>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1" t="s">
        <v>2187</v>
      </c>
      <c r="B14" s="561"/>
      <c r="C14" s="561"/>
      <c r="D14" s="561"/>
      <c r="E14" s="561"/>
      <c r="F14" s="561"/>
      <c r="G14" s="561"/>
      <c r="H14" s="561"/>
      <c r="I14" s="561"/>
      <c r="J14" s="561"/>
      <c r="K14" s="561"/>
      <c r="L14" s="561"/>
      <c r="M14" s="561"/>
      <c r="N14" s="561"/>
      <c r="O14" s="561"/>
      <c r="P14" s="561"/>
      <c r="Q14" s="561"/>
      <c r="R14" s="561"/>
      <c r="S14" s="561"/>
      <c r="T14" s="561"/>
      <c r="U14" s="561"/>
      <c r="V14" s="561"/>
      <c r="W14" s="561"/>
      <c r="X14" s="561"/>
      <c r="Y14" s="561"/>
      <c r="Z14" s="561"/>
      <c r="AA14" s="561"/>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1" t="s">
        <v>2137</v>
      </c>
      <c r="C18" s="552"/>
      <c r="D18" s="552"/>
      <c r="E18" s="552"/>
      <c r="F18" s="553"/>
      <c r="G18" s="542"/>
      <c r="H18" s="543"/>
      <c r="I18" s="543"/>
      <c r="J18" s="543"/>
      <c r="K18" s="543"/>
      <c r="L18" s="543"/>
      <c r="M18" s="543"/>
      <c r="N18" s="543"/>
      <c r="O18" s="543"/>
      <c r="P18" s="544"/>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40" t="s">
        <v>4</v>
      </c>
      <c r="D22" s="540"/>
      <c r="E22" s="540"/>
      <c r="F22" s="540"/>
      <c r="G22" s="540"/>
      <c r="H22" s="540"/>
      <c r="I22" s="540"/>
      <c r="J22" s="540"/>
      <c r="K22" s="540"/>
      <c r="L22" s="541"/>
      <c r="M22" s="545"/>
      <c r="N22" s="546"/>
      <c r="O22" s="546"/>
      <c r="P22" s="546"/>
      <c r="Q22" s="546"/>
      <c r="R22" s="546"/>
      <c r="S22" s="546"/>
      <c r="T22" s="546"/>
      <c r="U22" s="546"/>
      <c r="V22" s="546"/>
      <c r="W22" s="547"/>
      <c r="X22" s="548"/>
      <c r="Y22" s="253"/>
      <c r="Z22" s="253"/>
      <c r="AA22" s="253"/>
    </row>
    <row r="23" spans="1:31" ht="20.100000000000001" customHeight="1" thickBot="1">
      <c r="A23" s="253"/>
      <c r="B23" s="400"/>
      <c r="C23" s="540" t="s">
        <v>5</v>
      </c>
      <c r="D23" s="540"/>
      <c r="E23" s="540"/>
      <c r="F23" s="540"/>
      <c r="G23" s="540"/>
      <c r="H23" s="540"/>
      <c r="I23" s="540"/>
      <c r="J23" s="540"/>
      <c r="K23" s="540"/>
      <c r="L23" s="541"/>
      <c r="M23" s="536"/>
      <c r="N23" s="537"/>
      <c r="O23" s="537"/>
      <c r="P23" s="537"/>
      <c r="Q23" s="537"/>
      <c r="R23" s="537"/>
      <c r="S23" s="537"/>
      <c r="T23" s="537"/>
      <c r="U23" s="557"/>
      <c r="V23" s="557"/>
      <c r="W23" s="558"/>
      <c r="X23" s="559"/>
      <c r="Y23" s="253"/>
      <c r="Z23" s="253"/>
      <c r="AA23" s="253"/>
      <c r="AC23" s="126" t="s">
        <v>6</v>
      </c>
    </row>
    <row r="24" spans="1:31" ht="20.100000000000001" customHeight="1" thickBot="1">
      <c r="A24" s="253"/>
      <c r="B24" s="399" t="s">
        <v>7</v>
      </c>
      <c r="C24" s="540" t="s">
        <v>8</v>
      </c>
      <c r="D24" s="540"/>
      <c r="E24" s="540"/>
      <c r="F24" s="540"/>
      <c r="G24" s="540"/>
      <c r="H24" s="540"/>
      <c r="I24" s="540"/>
      <c r="J24" s="540"/>
      <c r="K24" s="540"/>
      <c r="L24" s="541"/>
      <c r="M24" s="572"/>
      <c r="N24" s="573"/>
      <c r="O24" s="574"/>
      <c r="P24" s="401" t="s">
        <v>9</v>
      </c>
      <c r="Q24" s="575"/>
      <c r="R24" s="573"/>
      <c r="S24" s="573"/>
      <c r="T24" s="576"/>
      <c r="U24" s="402"/>
      <c r="V24" s="403"/>
      <c r="W24" s="403"/>
      <c r="X24" s="403"/>
      <c r="Y24" s="253"/>
      <c r="Z24" s="253"/>
      <c r="AA24" s="253"/>
      <c r="AC24" s="126" t="str">
        <f>CONCATENATE(M24,P24,Q24)</f>
        <v>－</v>
      </c>
    </row>
    <row r="25" spans="1:31" ht="20.100000000000001" customHeight="1">
      <c r="A25" s="253"/>
      <c r="B25" s="404"/>
      <c r="C25" s="540" t="s">
        <v>10</v>
      </c>
      <c r="D25" s="540"/>
      <c r="E25" s="540"/>
      <c r="F25" s="540"/>
      <c r="G25" s="540"/>
      <c r="H25" s="540"/>
      <c r="I25" s="540"/>
      <c r="J25" s="540"/>
      <c r="K25" s="540"/>
      <c r="L25" s="541"/>
      <c r="M25" s="536"/>
      <c r="N25" s="537"/>
      <c r="O25" s="537"/>
      <c r="P25" s="537"/>
      <c r="Q25" s="537"/>
      <c r="R25" s="537"/>
      <c r="S25" s="537"/>
      <c r="T25" s="537"/>
      <c r="U25" s="554"/>
      <c r="V25" s="554"/>
      <c r="W25" s="555"/>
      <c r="X25" s="556"/>
      <c r="Y25" s="253"/>
      <c r="Z25" s="253"/>
      <c r="AA25" s="253"/>
    </row>
    <row r="26" spans="1:31" ht="20.100000000000001" customHeight="1">
      <c r="A26" s="253"/>
      <c r="B26" s="400"/>
      <c r="C26" s="540" t="s">
        <v>11</v>
      </c>
      <c r="D26" s="540"/>
      <c r="E26" s="540"/>
      <c r="F26" s="540"/>
      <c r="G26" s="540"/>
      <c r="H26" s="540"/>
      <c r="I26" s="540"/>
      <c r="J26" s="540"/>
      <c r="K26" s="540"/>
      <c r="L26" s="541"/>
      <c r="M26" s="536"/>
      <c r="N26" s="537"/>
      <c r="O26" s="537"/>
      <c r="P26" s="537"/>
      <c r="Q26" s="537"/>
      <c r="R26" s="537"/>
      <c r="S26" s="537"/>
      <c r="T26" s="537"/>
      <c r="U26" s="537"/>
      <c r="V26" s="537"/>
      <c r="W26" s="538"/>
      <c r="X26" s="539"/>
      <c r="Y26" s="253"/>
      <c r="Z26" s="253"/>
      <c r="AA26" s="253"/>
    </row>
    <row r="27" spans="1:31" ht="20.100000000000001" customHeight="1">
      <c r="A27" s="253"/>
      <c r="B27" s="399" t="s">
        <v>12</v>
      </c>
      <c r="C27" s="540" t="s">
        <v>13</v>
      </c>
      <c r="D27" s="540"/>
      <c r="E27" s="540"/>
      <c r="F27" s="540"/>
      <c r="G27" s="540"/>
      <c r="H27" s="540"/>
      <c r="I27" s="540"/>
      <c r="J27" s="540"/>
      <c r="K27" s="540"/>
      <c r="L27" s="541"/>
      <c r="M27" s="536"/>
      <c r="N27" s="537"/>
      <c r="O27" s="537"/>
      <c r="P27" s="537"/>
      <c r="Q27" s="537"/>
      <c r="R27" s="537"/>
      <c r="S27" s="537"/>
      <c r="T27" s="537"/>
      <c r="U27" s="537"/>
      <c r="V27" s="537"/>
      <c r="W27" s="538"/>
      <c r="X27" s="539"/>
      <c r="Y27" s="253"/>
      <c r="Z27" s="253"/>
      <c r="AA27" s="253"/>
    </row>
    <row r="28" spans="1:31" ht="20.100000000000001" customHeight="1">
      <c r="A28" s="253"/>
      <c r="B28" s="400"/>
      <c r="C28" s="540" t="s">
        <v>14</v>
      </c>
      <c r="D28" s="540"/>
      <c r="E28" s="540"/>
      <c r="F28" s="540"/>
      <c r="G28" s="540"/>
      <c r="H28" s="540"/>
      <c r="I28" s="540"/>
      <c r="J28" s="540"/>
      <c r="K28" s="540"/>
      <c r="L28" s="541"/>
      <c r="M28" s="568"/>
      <c r="N28" s="557"/>
      <c r="O28" s="557"/>
      <c r="P28" s="557"/>
      <c r="Q28" s="557"/>
      <c r="R28" s="557"/>
      <c r="S28" s="557"/>
      <c r="T28" s="557"/>
      <c r="U28" s="557"/>
      <c r="V28" s="557"/>
      <c r="W28" s="558"/>
      <c r="X28" s="559"/>
      <c r="Y28" s="253"/>
      <c r="Z28" s="253"/>
      <c r="AA28" s="253"/>
    </row>
    <row r="29" spans="1:31" ht="20.100000000000001" customHeight="1">
      <c r="A29" s="253"/>
      <c r="B29" s="569" t="s">
        <v>15</v>
      </c>
      <c r="C29" s="540" t="s">
        <v>4</v>
      </c>
      <c r="D29" s="540"/>
      <c r="E29" s="540"/>
      <c r="F29" s="540"/>
      <c r="G29" s="540"/>
      <c r="H29" s="540"/>
      <c r="I29" s="540"/>
      <c r="J29" s="540"/>
      <c r="K29" s="540"/>
      <c r="L29" s="541"/>
      <c r="M29" s="536"/>
      <c r="N29" s="537"/>
      <c r="O29" s="537"/>
      <c r="P29" s="537"/>
      <c r="Q29" s="537"/>
      <c r="R29" s="537"/>
      <c r="S29" s="537"/>
      <c r="T29" s="537"/>
      <c r="U29" s="537"/>
      <c r="V29" s="537"/>
      <c r="W29" s="538"/>
      <c r="X29" s="539"/>
      <c r="Y29" s="253"/>
      <c r="Z29" s="253"/>
      <c r="AA29" s="253"/>
    </row>
    <row r="30" spans="1:31" ht="20.100000000000001" customHeight="1">
      <c r="A30" s="253"/>
      <c r="B30" s="570"/>
      <c r="C30" s="571" t="s">
        <v>14</v>
      </c>
      <c r="D30" s="571"/>
      <c r="E30" s="571"/>
      <c r="F30" s="571"/>
      <c r="G30" s="571"/>
      <c r="H30" s="571"/>
      <c r="I30" s="571"/>
      <c r="J30" s="571"/>
      <c r="K30" s="571"/>
      <c r="L30" s="571"/>
      <c r="M30" s="536"/>
      <c r="N30" s="537"/>
      <c r="O30" s="537"/>
      <c r="P30" s="537"/>
      <c r="Q30" s="537"/>
      <c r="R30" s="537"/>
      <c r="S30" s="537"/>
      <c r="T30" s="537"/>
      <c r="U30" s="537"/>
      <c r="V30" s="537"/>
      <c r="W30" s="538"/>
      <c r="X30" s="539"/>
      <c r="Y30" s="253"/>
      <c r="Z30" s="253"/>
      <c r="AA30" s="253"/>
    </row>
    <row r="31" spans="1:31" ht="20.100000000000001" customHeight="1">
      <c r="A31" s="253"/>
      <c r="B31" s="399" t="s">
        <v>16</v>
      </c>
      <c r="C31" s="540" t="s">
        <v>17</v>
      </c>
      <c r="D31" s="540"/>
      <c r="E31" s="540"/>
      <c r="F31" s="540"/>
      <c r="G31" s="540"/>
      <c r="H31" s="540"/>
      <c r="I31" s="540"/>
      <c r="J31" s="540"/>
      <c r="K31" s="540"/>
      <c r="L31" s="541"/>
      <c r="M31" s="563"/>
      <c r="N31" s="554"/>
      <c r="O31" s="554"/>
      <c r="P31" s="554"/>
      <c r="Q31" s="554"/>
      <c r="R31" s="554"/>
      <c r="S31" s="554"/>
      <c r="T31" s="554"/>
      <c r="U31" s="554"/>
      <c r="V31" s="554"/>
      <c r="W31" s="555"/>
      <c r="X31" s="556"/>
      <c r="Y31" s="253"/>
      <c r="Z31" s="253"/>
      <c r="AA31" s="253"/>
    </row>
    <row r="32" spans="1:31" ht="20.100000000000001" customHeight="1" thickBot="1">
      <c r="A32" s="253"/>
      <c r="B32" s="405"/>
      <c r="C32" s="540" t="s">
        <v>18</v>
      </c>
      <c r="D32" s="540"/>
      <c r="E32" s="540"/>
      <c r="F32" s="540"/>
      <c r="G32" s="540"/>
      <c r="H32" s="540"/>
      <c r="I32" s="540"/>
      <c r="J32" s="540"/>
      <c r="K32" s="540"/>
      <c r="L32" s="541"/>
      <c r="M32" s="564"/>
      <c r="N32" s="565"/>
      <c r="O32" s="565"/>
      <c r="P32" s="565"/>
      <c r="Q32" s="565"/>
      <c r="R32" s="565"/>
      <c r="S32" s="565"/>
      <c r="T32" s="565"/>
      <c r="U32" s="565"/>
      <c r="V32" s="565"/>
      <c r="W32" s="566"/>
      <c r="X32" s="567"/>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49"/>
      <c r="D36" s="549"/>
      <c r="E36" s="549"/>
      <c r="F36" s="549"/>
      <c r="G36" s="549"/>
      <c r="H36" s="549"/>
      <c r="I36" s="549"/>
      <c r="J36" s="549"/>
      <c r="K36" s="549"/>
      <c r="L36" s="549"/>
      <c r="M36" s="549"/>
      <c r="N36" s="549"/>
      <c r="O36" s="549"/>
      <c r="P36" s="549"/>
      <c r="Q36" s="549"/>
      <c r="R36" s="549"/>
      <c r="S36" s="549"/>
      <c r="T36" s="549"/>
      <c r="U36" s="549"/>
      <c r="V36" s="549"/>
      <c r="W36" s="549"/>
      <c r="X36" s="549"/>
      <c r="Y36" s="549"/>
      <c r="Z36" s="549"/>
      <c r="AA36" s="549"/>
    </row>
    <row r="37" spans="1:27" ht="28.5" customHeight="1">
      <c r="A37" s="253"/>
      <c r="B37" s="532" t="s">
        <v>19</v>
      </c>
      <c r="C37" s="532" t="s">
        <v>20</v>
      </c>
      <c r="D37" s="532"/>
      <c r="E37" s="532"/>
      <c r="F37" s="532"/>
      <c r="G37" s="532"/>
      <c r="H37" s="532"/>
      <c r="I37" s="532"/>
      <c r="J37" s="532"/>
      <c r="K37" s="532"/>
      <c r="L37" s="532"/>
      <c r="M37" s="532" t="s">
        <v>21</v>
      </c>
      <c r="N37" s="532"/>
      <c r="O37" s="532"/>
      <c r="P37" s="532"/>
      <c r="Q37" s="532"/>
      <c r="R37" s="551" t="s">
        <v>22</v>
      </c>
      <c r="S37" s="552"/>
      <c r="T37" s="552"/>
      <c r="U37" s="552"/>
      <c r="V37" s="552"/>
      <c r="W37" s="553"/>
      <c r="X37" s="532" t="s">
        <v>23</v>
      </c>
      <c r="Y37" s="534" t="s">
        <v>24</v>
      </c>
      <c r="Z37" s="550" t="s">
        <v>2055</v>
      </c>
      <c r="AA37" s="408"/>
    </row>
    <row r="38" spans="1:27" ht="28.5" customHeight="1" thickBot="1">
      <c r="A38" s="253"/>
      <c r="B38" s="532"/>
      <c r="C38" s="533"/>
      <c r="D38" s="533"/>
      <c r="E38" s="533"/>
      <c r="F38" s="533"/>
      <c r="G38" s="533"/>
      <c r="H38" s="533"/>
      <c r="I38" s="533"/>
      <c r="J38" s="533"/>
      <c r="K38" s="533"/>
      <c r="L38" s="533"/>
      <c r="M38" s="533"/>
      <c r="N38" s="533"/>
      <c r="O38" s="533"/>
      <c r="P38" s="533"/>
      <c r="Q38" s="533"/>
      <c r="R38" s="587" t="s">
        <v>25</v>
      </c>
      <c r="S38" s="533"/>
      <c r="T38" s="533"/>
      <c r="U38" s="533"/>
      <c r="V38" s="533"/>
      <c r="W38" s="409" t="s">
        <v>26</v>
      </c>
      <c r="X38" s="533"/>
      <c r="Y38" s="535"/>
      <c r="Z38" s="550"/>
      <c r="AA38" s="406"/>
    </row>
    <row r="39" spans="1:27" ht="33.950000000000003" customHeight="1">
      <c r="A39" s="253"/>
      <c r="B39" s="410">
        <v>1</v>
      </c>
      <c r="C39" s="591"/>
      <c r="D39" s="592"/>
      <c r="E39" s="592"/>
      <c r="F39" s="592"/>
      <c r="G39" s="592"/>
      <c r="H39" s="592"/>
      <c r="I39" s="592"/>
      <c r="J39" s="592"/>
      <c r="K39" s="592"/>
      <c r="L39" s="593"/>
      <c r="M39" s="588"/>
      <c r="N39" s="589"/>
      <c r="O39" s="589"/>
      <c r="P39" s="589"/>
      <c r="Q39" s="590"/>
      <c r="R39" s="583"/>
      <c r="S39" s="583"/>
      <c r="T39" s="583"/>
      <c r="U39" s="583"/>
      <c r="V39" s="583"/>
      <c r="W39" s="416"/>
      <c r="X39" s="523"/>
      <c r="Y39" s="36"/>
      <c r="Z39" s="411" t="str">
        <f>IFERROR(VLOOKUP(Y39, 【参考】数式用!$A$2:$B$48, 2, FALSE), "")</f>
        <v/>
      </c>
      <c r="AA39" s="412"/>
    </row>
    <row r="40" spans="1:27" ht="33.950000000000003" customHeight="1">
      <c r="A40" s="253"/>
      <c r="B40" s="413">
        <f>B39+1</f>
        <v>2</v>
      </c>
      <c r="C40" s="577"/>
      <c r="D40" s="578"/>
      <c r="E40" s="578"/>
      <c r="F40" s="578"/>
      <c r="G40" s="578"/>
      <c r="H40" s="578"/>
      <c r="I40" s="578"/>
      <c r="J40" s="578"/>
      <c r="K40" s="578"/>
      <c r="L40" s="579"/>
      <c r="M40" s="584"/>
      <c r="N40" s="585"/>
      <c r="O40" s="585"/>
      <c r="P40" s="585"/>
      <c r="Q40" s="586"/>
      <c r="R40" s="583"/>
      <c r="S40" s="583"/>
      <c r="T40" s="583"/>
      <c r="U40" s="583"/>
      <c r="V40" s="583"/>
      <c r="W40" s="416"/>
      <c r="X40" s="523"/>
      <c r="Y40" s="2"/>
      <c r="Z40" s="411" t="str">
        <f>IFERROR(VLOOKUP(Y40, 【参考】数式用!$A$2:$B$48, 2, FALSE), "")</f>
        <v/>
      </c>
      <c r="AA40" s="412"/>
    </row>
    <row r="41" spans="1:27" ht="33.950000000000003" customHeight="1">
      <c r="A41" s="253"/>
      <c r="B41" s="413">
        <f t="shared" ref="B41:B104" si="0">B40+1</f>
        <v>3</v>
      </c>
      <c r="C41" s="577"/>
      <c r="D41" s="578"/>
      <c r="E41" s="578"/>
      <c r="F41" s="578"/>
      <c r="G41" s="578"/>
      <c r="H41" s="578"/>
      <c r="I41" s="578"/>
      <c r="J41" s="578"/>
      <c r="K41" s="578"/>
      <c r="L41" s="579"/>
      <c r="M41" s="580"/>
      <c r="N41" s="581"/>
      <c r="O41" s="581"/>
      <c r="P41" s="581"/>
      <c r="Q41" s="582"/>
      <c r="R41" s="583"/>
      <c r="S41" s="583"/>
      <c r="T41" s="583"/>
      <c r="U41" s="583"/>
      <c r="V41" s="583"/>
      <c r="W41" s="416"/>
      <c r="X41" s="524"/>
      <c r="Y41" s="2"/>
      <c r="Z41" s="411" t="str">
        <f>IFERROR(VLOOKUP(Y41, 【参考】数式用!$A$2:$B$48, 2, FALSE), "")</f>
        <v/>
      </c>
      <c r="AA41" s="412"/>
    </row>
    <row r="42" spans="1:27" ht="33.950000000000003" customHeight="1">
      <c r="A42" s="253"/>
      <c r="B42" s="413">
        <f t="shared" si="0"/>
        <v>4</v>
      </c>
      <c r="C42" s="577"/>
      <c r="D42" s="578"/>
      <c r="E42" s="578"/>
      <c r="F42" s="578"/>
      <c r="G42" s="578"/>
      <c r="H42" s="578"/>
      <c r="I42" s="578"/>
      <c r="J42" s="578"/>
      <c r="K42" s="578"/>
      <c r="L42" s="579"/>
      <c r="M42" s="580"/>
      <c r="N42" s="581"/>
      <c r="O42" s="581"/>
      <c r="P42" s="581"/>
      <c r="Q42" s="582"/>
      <c r="R42" s="583"/>
      <c r="S42" s="583"/>
      <c r="T42" s="583"/>
      <c r="U42" s="583"/>
      <c r="V42" s="583"/>
      <c r="W42" s="416"/>
      <c r="X42" s="524"/>
      <c r="Y42" s="2"/>
      <c r="Z42" s="411" t="str">
        <f>IFERROR(VLOOKUP(Y42, 【参考】数式用!$A$2:$B$48, 2, FALSE), "")</f>
        <v/>
      </c>
      <c r="AA42" s="412"/>
    </row>
    <row r="43" spans="1:27" ht="33.950000000000003" customHeight="1">
      <c r="A43" s="253"/>
      <c r="B43" s="413">
        <f t="shared" si="0"/>
        <v>5</v>
      </c>
      <c r="C43" s="577"/>
      <c r="D43" s="578"/>
      <c r="E43" s="578"/>
      <c r="F43" s="578"/>
      <c r="G43" s="578"/>
      <c r="H43" s="578"/>
      <c r="I43" s="578"/>
      <c r="J43" s="578"/>
      <c r="K43" s="578"/>
      <c r="L43" s="579"/>
      <c r="M43" s="580"/>
      <c r="N43" s="581"/>
      <c r="O43" s="581"/>
      <c r="P43" s="581"/>
      <c r="Q43" s="582"/>
      <c r="R43" s="583"/>
      <c r="S43" s="583"/>
      <c r="T43" s="583"/>
      <c r="U43" s="583"/>
      <c r="V43" s="583"/>
      <c r="W43" s="416"/>
      <c r="X43" s="524"/>
      <c r="Y43" s="2"/>
      <c r="Z43" s="411" t="str">
        <f>IFERROR(VLOOKUP(Y43, 【参考】数式用!$A$2:$B$48, 2, FALSE), "")</f>
        <v/>
      </c>
      <c r="AA43" s="412"/>
    </row>
    <row r="44" spans="1:27" ht="33.950000000000003" customHeight="1">
      <c r="A44" s="253"/>
      <c r="B44" s="413">
        <f t="shared" si="0"/>
        <v>6</v>
      </c>
      <c r="C44" s="577"/>
      <c r="D44" s="578"/>
      <c r="E44" s="578"/>
      <c r="F44" s="578"/>
      <c r="G44" s="578"/>
      <c r="H44" s="578"/>
      <c r="I44" s="578"/>
      <c r="J44" s="578"/>
      <c r="K44" s="578"/>
      <c r="L44" s="579"/>
      <c r="M44" s="580"/>
      <c r="N44" s="581"/>
      <c r="O44" s="581"/>
      <c r="P44" s="581"/>
      <c r="Q44" s="582"/>
      <c r="R44" s="583"/>
      <c r="S44" s="583"/>
      <c r="T44" s="583"/>
      <c r="U44" s="583"/>
      <c r="V44" s="583"/>
      <c r="W44" s="416"/>
      <c r="X44" s="524"/>
      <c r="Y44" s="2"/>
      <c r="Z44" s="411" t="str">
        <f>IFERROR(VLOOKUP(Y44, 【参考】数式用!$A$2:$B$48, 2, FALSE), "")</f>
        <v/>
      </c>
      <c r="AA44" s="412"/>
    </row>
    <row r="45" spans="1:27" ht="33.950000000000003" customHeight="1">
      <c r="A45" s="253"/>
      <c r="B45" s="413">
        <f t="shared" si="0"/>
        <v>7</v>
      </c>
      <c r="C45" s="577"/>
      <c r="D45" s="578"/>
      <c r="E45" s="578"/>
      <c r="F45" s="578"/>
      <c r="G45" s="578"/>
      <c r="H45" s="578"/>
      <c r="I45" s="578"/>
      <c r="J45" s="578"/>
      <c r="K45" s="578"/>
      <c r="L45" s="579"/>
      <c r="M45" s="580"/>
      <c r="N45" s="581"/>
      <c r="O45" s="581"/>
      <c r="P45" s="581"/>
      <c r="Q45" s="582"/>
      <c r="R45" s="583"/>
      <c r="S45" s="583"/>
      <c r="T45" s="583"/>
      <c r="U45" s="583"/>
      <c r="V45" s="583"/>
      <c r="W45" s="416"/>
      <c r="X45" s="524"/>
      <c r="Y45" s="39"/>
      <c r="Z45" s="411" t="str">
        <f>IFERROR(VLOOKUP(Y45, 【参考】数式用!$A$2:$B$48, 2, FALSE), "")</f>
        <v/>
      </c>
      <c r="AA45" s="412"/>
    </row>
    <row r="46" spans="1:27" ht="33.950000000000003" customHeight="1">
      <c r="A46" s="253"/>
      <c r="B46" s="413">
        <f t="shared" si="0"/>
        <v>8</v>
      </c>
      <c r="C46" s="577"/>
      <c r="D46" s="578"/>
      <c r="E46" s="578"/>
      <c r="F46" s="578"/>
      <c r="G46" s="578"/>
      <c r="H46" s="578"/>
      <c r="I46" s="578"/>
      <c r="J46" s="578"/>
      <c r="K46" s="578"/>
      <c r="L46" s="579"/>
      <c r="M46" s="580"/>
      <c r="N46" s="581"/>
      <c r="O46" s="581"/>
      <c r="P46" s="581"/>
      <c r="Q46" s="582"/>
      <c r="R46" s="583"/>
      <c r="S46" s="583"/>
      <c r="T46" s="583"/>
      <c r="U46" s="583"/>
      <c r="V46" s="583"/>
      <c r="W46" s="416"/>
      <c r="X46" s="524"/>
      <c r="Y46" s="39"/>
      <c r="Z46" s="411" t="str">
        <f>IFERROR(VLOOKUP(Y46, 【参考】数式用!$A$2:$B$48, 2, FALSE), "")</f>
        <v/>
      </c>
      <c r="AA46" s="412"/>
    </row>
    <row r="47" spans="1:27" ht="33.950000000000003" customHeight="1">
      <c r="A47" s="253"/>
      <c r="B47" s="413">
        <f t="shared" si="0"/>
        <v>9</v>
      </c>
      <c r="C47" s="577"/>
      <c r="D47" s="578"/>
      <c r="E47" s="578"/>
      <c r="F47" s="578"/>
      <c r="G47" s="578"/>
      <c r="H47" s="578"/>
      <c r="I47" s="578"/>
      <c r="J47" s="578"/>
      <c r="K47" s="578"/>
      <c r="L47" s="579"/>
      <c r="M47" s="580"/>
      <c r="N47" s="581"/>
      <c r="O47" s="581"/>
      <c r="P47" s="581"/>
      <c r="Q47" s="582"/>
      <c r="R47" s="583"/>
      <c r="S47" s="583"/>
      <c r="T47" s="583"/>
      <c r="U47" s="583"/>
      <c r="V47" s="583"/>
      <c r="W47" s="416"/>
      <c r="X47" s="524"/>
      <c r="Y47" s="2"/>
      <c r="Z47" s="411" t="str">
        <f>IFERROR(VLOOKUP(Y47, 【参考】数式用!$A$2:$B$48, 2, FALSE), "")</f>
        <v/>
      </c>
      <c r="AA47" s="412"/>
    </row>
    <row r="48" spans="1:27" ht="33.950000000000003" customHeight="1">
      <c r="A48" s="253"/>
      <c r="B48" s="413">
        <f t="shared" si="0"/>
        <v>10</v>
      </c>
      <c r="C48" s="577"/>
      <c r="D48" s="578"/>
      <c r="E48" s="578"/>
      <c r="F48" s="578"/>
      <c r="G48" s="578"/>
      <c r="H48" s="578"/>
      <c r="I48" s="578"/>
      <c r="J48" s="578"/>
      <c r="K48" s="578"/>
      <c r="L48" s="579"/>
      <c r="M48" s="580"/>
      <c r="N48" s="581"/>
      <c r="O48" s="581"/>
      <c r="P48" s="581"/>
      <c r="Q48" s="582"/>
      <c r="R48" s="583"/>
      <c r="S48" s="583"/>
      <c r="T48" s="583"/>
      <c r="U48" s="583"/>
      <c r="V48" s="583"/>
      <c r="W48" s="416"/>
      <c r="X48" s="524"/>
      <c r="Y48" s="39"/>
      <c r="Z48" s="411" t="str">
        <f>IFERROR(VLOOKUP(Y48, 【参考】数式用!$A$2:$B$48, 2, FALSE), "")</f>
        <v/>
      </c>
      <c r="AA48" s="412"/>
    </row>
    <row r="49" spans="1:27" ht="33.950000000000003" customHeight="1">
      <c r="A49" s="253"/>
      <c r="B49" s="413">
        <f t="shared" si="0"/>
        <v>11</v>
      </c>
      <c r="C49" s="577"/>
      <c r="D49" s="578"/>
      <c r="E49" s="578"/>
      <c r="F49" s="578"/>
      <c r="G49" s="578"/>
      <c r="H49" s="578"/>
      <c r="I49" s="578"/>
      <c r="J49" s="578"/>
      <c r="K49" s="578"/>
      <c r="L49" s="579"/>
      <c r="M49" s="580"/>
      <c r="N49" s="581"/>
      <c r="O49" s="581"/>
      <c r="P49" s="581"/>
      <c r="Q49" s="582"/>
      <c r="R49" s="583"/>
      <c r="S49" s="583"/>
      <c r="T49" s="583"/>
      <c r="U49" s="583"/>
      <c r="V49" s="583"/>
      <c r="W49" s="416"/>
      <c r="X49" s="524"/>
      <c r="Y49" s="2"/>
      <c r="Z49" s="411" t="str">
        <f>IFERROR(VLOOKUP(Y49, 【参考】数式用!$A$2:$B$48, 2, FALSE), "")</f>
        <v/>
      </c>
      <c r="AA49" s="412"/>
    </row>
    <row r="50" spans="1:27" ht="33.950000000000003" customHeight="1">
      <c r="A50" s="253"/>
      <c r="B50" s="413">
        <f t="shared" si="0"/>
        <v>12</v>
      </c>
      <c r="C50" s="577"/>
      <c r="D50" s="578"/>
      <c r="E50" s="578"/>
      <c r="F50" s="578"/>
      <c r="G50" s="578"/>
      <c r="H50" s="578"/>
      <c r="I50" s="578"/>
      <c r="J50" s="578"/>
      <c r="K50" s="578"/>
      <c r="L50" s="579"/>
      <c r="M50" s="580"/>
      <c r="N50" s="581"/>
      <c r="O50" s="581"/>
      <c r="P50" s="581"/>
      <c r="Q50" s="582"/>
      <c r="R50" s="583"/>
      <c r="S50" s="583"/>
      <c r="T50" s="583"/>
      <c r="U50" s="583"/>
      <c r="V50" s="583"/>
      <c r="W50" s="416"/>
      <c r="X50" s="524"/>
      <c r="Y50" s="2"/>
      <c r="Z50" s="411" t="str">
        <f>IFERROR(VLOOKUP(Y50, 【参考】数式用!$A$2:$B$48, 2, FALSE), "")</f>
        <v/>
      </c>
      <c r="AA50" s="412"/>
    </row>
    <row r="51" spans="1:27" ht="33.950000000000003" customHeight="1">
      <c r="A51" s="253"/>
      <c r="B51" s="413">
        <f t="shared" si="0"/>
        <v>13</v>
      </c>
      <c r="C51" s="577"/>
      <c r="D51" s="578"/>
      <c r="E51" s="578"/>
      <c r="F51" s="578"/>
      <c r="G51" s="578"/>
      <c r="H51" s="578"/>
      <c r="I51" s="578"/>
      <c r="J51" s="578"/>
      <c r="K51" s="578"/>
      <c r="L51" s="579"/>
      <c r="M51" s="580"/>
      <c r="N51" s="581"/>
      <c r="O51" s="581"/>
      <c r="P51" s="581"/>
      <c r="Q51" s="582"/>
      <c r="R51" s="583"/>
      <c r="S51" s="583"/>
      <c r="T51" s="583"/>
      <c r="U51" s="583"/>
      <c r="V51" s="583"/>
      <c r="W51" s="416"/>
      <c r="X51" s="524"/>
      <c r="Y51" s="2"/>
      <c r="Z51" s="411" t="str">
        <f>IFERROR(VLOOKUP(Y51, 【参考】数式用!$A$2:$B$48, 2, FALSE), "")</f>
        <v/>
      </c>
      <c r="AA51" s="412"/>
    </row>
    <row r="52" spans="1:27" ht="33.950000000000003" customHeight="1">
      <c r="A52" s="253"/>
      <c r="B52" s="413">
        <f t="shared" si="0"/>
        <v>14</v>
      </c>
      <c r="C52" s="577"/>
      <c r="D52" s="578"/>
      <c r="E52" s="578"/>
      <c r="F52" s="578"/>
      <c r="G52" s="578"/>
      <c r="H52" s="578"/>
      <c r="I52" s="578"/>
      <c r="J52" s="578"/>
      <c r="K52" s="578"/>
      <c r="L52" s="579"/>
      <c r="M52" s="580"/>
      <c r="N52" s="581"/>
      <c r="O52" s="581"/>
      <c r="P52" s="581"/>
      <c r="Q52" s="582"/>
      <c r="R52" s="583"/>
      <c r="S52" s="583"/>
      <c r="T52" s="583"/>
      <c r="U52" s="583"/>
      <c r="V52" s="583"/>
      <c r="W52" s="416"/>
      <c r="X52" s="524"/>
      <c r="Y52" s="2"/>
      <c r="Z52" s="411" t="str">
        <f>IFERROR(VLOOKUP(Y52, 【参考】数式用!$A$2:$B$48, 2, FALSE), "")</f>
        <v/>
      </c>
      <c r="AA52" s="412"/>
    </row>
    <row r="53" spans="1:27" ht="33.950000000000003" customHeight="1">
      <c r="A53" s="253"/>
      <c r="B53" s="413">
        <f t="shared" si="0"/>
        <v>15</v>
      </c>
      <c r="C53" s="577"/>
      <c r="D53" s="578"/>
      <c r="E53" s="578"/>
      <c r="F53" s="578"/>
      <c r="G53" s="578"/>
      <c r="H53" s="578"/>
      <c r="I53" s="578"/>
      <c r="J53" s="578"/>
      <c r="K53" s="578"/>
      <c r="L53" s="579"/>
      <c r="M53" s="580"/>
      <c r="N53" s="581"/>
      <c r="O53" s="581"/>
      <c r="P53" s="581"/>
      <c r="Q53" s="582"/>
      <c r="R53" s="583"/>
      <c r="S53" s="583"/>
      <c r="T53" s="583"/>
      <c r="U53" s="583"/>
      <c r="V53" s="583"/>
      <c r="W53" s="416"/>
      <c r="X53" s="524"/>
      <c r="Y53" s="2"/>
      <c r="Z53" s="411" t="str">
        <f>IFERROR(VLOOKUP(Y53, 【参考】数式用!$A$2:$B$48, 2, FALSE), "")</f>
        <v/>
      </c>
      <c r="AA53" s="412"/>
    </row>
    <row r="54" spans="1:27" ht="33.950000000000003" customHeight="1">
      <c r="A54" s="253"/>
      <c r="B54" s="413">
        <f t="shared" si="0"/>
        <v>16</v>
      </c>
      <c r="C54" s="577"/>
      <c r="D54" s="578"/>
      <c r="E54" s="578"/>
      <c r="F54" s="578"/>
      <c r="G54" s="578"/>
      <c r="H54" s="578"/>
      <c r="I54" s="578"/>
      <c r="J54" s="578"/>
      <c r="K54" s="578"/>
      <c r="L54" s="579"/>
      <c r="M54" s="580"/>
      <c r="N54" s="581"/>
      <c r="O54" s="581"/>
      <c r="P54" s="581"/>
      <c r="Q54" s="582"/>
      <c r="R54" s="583"/>
      <c r="S54" s="583"/>
      <c r="T54" s="583"/>
      <c r="U54" s="583"/>
      <c r="V54" s="583"/>
      <c r="W54" s="416"/>
      <c r="X54" s="524"/>
      <c r="Y54" s="2"/>
      <c r="Z54" s="411" t="str">
        <f>IFERROR(VLOOKUP(Y54, 【参考】数式用!$A$2:$B$48, 2, FALSE), "")</f>
        <v/>
      </c>
      <c r="AA54" s="412"/>
    </row>
    <row r="55" spans="1:27" ht="33.950000000000003" customHeight="1">
      <c r="A55" s="253"/>
      <c r="B55" s="413">
        <f t="shared" si="0"/>
        <v>17</v>
      </c>
      <c r="C55" s="577"/>
      <c r="D55" s="578"/>
      <c r="E55" s="578"/>
      <c r="F55" s="578"/>
      <c r="G55" s="578"/>
      <c r="H55" s="578"/>
      <c r="I55" s="578"/>
      <c r="J55" s="578"/>
      <c r="K55" s="578"/>
      <c r="L55" s="579"/>
      <c r="M55" s="580"/>
      <c r="N55" s="581"/>
      <c r="O55" s="581"/>
      <c r="P55" s="581"/>
      <c r="Q55" s="582"/>
      <c r="R55" s="583"/>
      <c r="S55" s="583"/>
      <c r="T55" s="583"/>
      <c r="U55" s="583"/>
      <c r="V55" s="583"/>
      <c r="W55" s="416"/>
      <c r="X55" s="524"/>
      <c r="Y55" s="2"/>
      <c r="Z55" s="411" t="str">
        <f>IFERROR(VLOOKUP(Y55, 【参考】数式用!$A$2:$B$48, 2, FALSE), "")</f>
        <v/>
      </c>
      <c r="AA55" s="412"/>
    </row>
    <row r="56" spans="1:27" ht="33.950000000000003" customHeight="1">
      <c r="A56" s="253"/>
      <c r="B56" s="413">
        <f t="shared" si="0"/>
        <v>18</v>
      </c>
      <c r="C56" s="577"/>
      <c r="D56" s="578"/>
      <c r="E56" s="578"/>
      <c r="F56" s="578"/>
      <c r="G56" s="578"/>
      <c r="H56" s="578"/>
      <c r="I56" s="578"/>
      <c r="J56" s="578"/>
      <c r="K56" s="578"/>
      <c r="L56" s="579"/>
      <c r="M56" s="580"/>
      <c r="N56" s="581"/>
      <c r="O56" s="581"/>
      <c r="P56" s="581"/>
      <c r="Q56" s="582"/>
      <c r="R56" s="583"/>
      <c r="S56" s="583"/>
      <c r="T56" s="583"/>
      <c r="U56" s="583"/>
      <c r="V56" s="583"/>
      <c r="W56" s="416"/>
      <c r="X56" s="524"/>
      <c r="Y56" s="2"/>
      <c r="Z56" s="411" t="str">
        <f>IFERROR(VLOOKUP(Y56, 【参考】数式用!$A$2:$B$48, 2, FALSE), "")</f>
        <v/>
      </c>
      <c r="AA56" s="412"/>
    </row>
    <row r="57" spans="1:27" ht="33.950000000000003" customHeight="1">
      <c r="A57" s="253"/>
      <c r="B57" s="413">
        <f t="shared" si="0"/>
        <v>19</v>
      </c>
      <c r="C57" s="577"/>
      <c r="D57" s="578"/>
      <c r="E57" s="578"/>
      <c r="F57" s="578"/>
      <c r="G57" s="578"/>
      <c r="H57" s="578"/>
      <c r="I57" s="578"/>
      <c r="J57" s="578"/>
      <c r="K57" s="578"/>
      <c r="L57" s="579"/>
      <c r="M57" s="580"/>
      <c r="N57" s="581"/>
      <c r="O57" s="581"/>
      <c r="P57" s="581"/>
      <c r="Q57" s="582"/>
      <c r="R57" s="583"/>
      <c r="S57" s="583"/>
      <c r="T57" s="583"/>
      <c r="U57" s="583"/>
      <c r="V57" s="583"/>
      <c r="W57" s="416"/>
      <c r="X57" s="524"/>
      <c r="Y57" s="2"/>
      <c r="Z57" s="411" t="str">
        <f>IFERROR(VLOOKUP(Y57, 【参考】数式用!$A$2:$B$48, 2, FALSE), "")</f>
        <v/>
      </c>
      <c r="AA57" s="412"/>
    </row>
    <row r="58" spans="1:27" ht="33.950000000000003" customHeight="1">
      <c r="A58" s="253"/>
      <c r="B58" s="413">
        <f t="shared" si="0"/>
        <v>20</v>
      </c>
      <c r="C58" s="577"/>
      <c r="D58" s="578"/>
      <c r="E58" s="578"/>
      <c r="F58" s="578"/>
      <c r="G58" s="578"/>
      <c r="H58" s="578"/>
      <c r="I58" s="578"/>
      <c r="J58" s="578"/>
      <c r="K58" s="578"/>
      <c r="L58" s="579"/>
      <c r="M58" s="580"/>
      <c r="N58" s="581"/>
      <c r="O58" s="581"/>
      <c r="P58" s="581"/>
      <c r="Q58" s="582"/>
      <c r="R58" s="583"/>
      <c r="S58" s="583"/>
      <c r="T58" s="583"/>
      <c r="U58" s="583"/>
      <c r="V58" s="583"/>
      <c r="W58" s="416"/>
      <c r="X58" s="524"/>
      <c r="Y58" s="2"/>
      <c r="Z58" s="411" t="str">
        <f>IFERROR(VLOOKUP(Y58, 【参考】数式用!$A$2:$B$48, 2, FALSE), "")</f>
        <v/>
      </c>
      <c r="AA58" s="412"/>
    </row>
    <row r="59" spans="1:27" ht="33.950000000000003" customHeight="1">
      <c r="A59" s="253"/>
      <c r="B59" s="413">
        <f t="shared" si="0"/>
        <v>21</v>
      </c>
      <c r="C59" s="577"/>
      <c r="D59" s="578"/>
      <c r="E59" s="578"/>
      <c r="F59" s="578"/>
      <c r="G59" s="578"/>
      <c r="H59" s="578"/>
      <c r="I59" s="578"/>
      <c r="J59" s="578"/>
      <c r="K59" s="578"/>
      <c r="L59" s="579"/>
      <c r="M59" s="580"/>
      <c r="N59" s="581"/>
      <c r="O59" s="581"/>
      <c r="P59" s="581"/>
      <c r="Q59" s="582"/>
      <c r="R59" s="583"/>
      <c r="S59" s="583"/>
      <c r="T59" s="583"/>
      <c r="U59" s="583"/>
      <c r="V59" s="583"/>
      <c r="W59" s="416"/>
      <c r="X59" s="524"/>
      <c r="Y59" s="2"/>
      <c r="Z59" s="411" t="str">
        <f>IFERROR(VLOOKUP(Y59, 【参考】数式用!$A$2:$B$48, 2, FALSE), "")</f>
        <v/>
      </c>
      <c r="AA59" s="412"/>
    </row>
    <row r="60" spans="1:27" ht="33.950000000000003" customHeight="1">
      <c r="A60" s="253"/>
      <c r="B60" s="413">
        <f t="shared" si="0"/>
        <v>22</v>
      </c>
      <c r="C60" s="577"/>
      <c r="D60" s="578"/>
      <c r="E60" s="578"/>
      <c r="F60" s="578"/>
      <c r="G60" s="578"/>
      <c r="H60" s="578"/>
      <c r="I60" s="578"/>
      <c r="J60" s="578"/>
      <c r="K60" s="578"/>
      <c r="L60" s="579"/>
      <c r="M60" s="580"/>
      <c r="N60" s="581"/>
      <c r="O60" s="581"/>
      <c r="P60" s="581"/>
      <c r="Q60" s="582"/>
      <c r="R60" s="583"/>
      <c r="S60" s="583"/>
      <c r="T60" s="583"/>
      <c r="U60" s="583"/>
      <c r="V60" s="583"/>
      <c r="W60" s="416"/>
      <c r="X60" s="524"/>
      <c r="Y60" s="2"/>
      <c r="Z60" s="411" t="str">
        <f>IFERROR(VLOOKUP(Y60, 【参考】数式用!$A$2:$B$48, 2, FALSE), "")</f>
        <v/>
      </c>
      <c r="AA60" s="412"/>
    </row>
    <row r="61" spans="1:27" ht="33.950000000000003" customHeight="1">
      <c r="A61" s="253"/>
      <c r="B61" s="413">
        <f t="shared" si="0"/>
        <v>23</v>
      </c>
      <c r="C61" s="577"/>
      <c r="D61" s="578"/>
      <c r="E61" s="578"/>
      <c r="F61" s="578"/>
      <c r="G61" s="578"/>
      <c r="H61" s="578"/>
      <c r="I61" s="578"/>
      <c r="J61" s="578"/>
      <c r="K61" s="578"/>
      <c r="L61" s="579"/>
      <c r="M61" s="580"/>
      <c r="N61" s="581"/>
      <c r="O61" s="581"/>
      <c r="P61" s="581"/>
      <c r="Q61" s="582"/>
      <c r="R61" s="583"/>
      <c r="S61" s="583"/>
      <c r="T61" s="583"/>
      <c r="U61" s="583"/>
      <c r="V61" s="583"/>
      <c r="W61" s="416"/>
      <c r="X61" s="524"/>
      <c r="Y61" s="2"/>
      <c r="Z61" s="411" t="str">
        <f>IFERROR(VLOOKUP(Y61, 【参考】数式用!$A$2:$B$48, 2, FALSE), "")</f>
        <v/>
      </c>
      <c r="AA61" s="412"/>
    </row>
    <row r="62" spans="1:27" ht="33.950000000000003" customHeight="1">
      <c r="A62" s="253"/>
      <c r="B62" s="413">
        <f t="shared" si="0"/>
        <v>24</v>
      </c>
      <c r="C62" s="577"/>
      <c r="D62" s="578"/>
      <c r="E62" s="578"/>
      <c r="F62" s="578"/>
      <c r="G62" s="578"/>
      <c r="H62" s="578"/>
      <c r="I62" s="578"/>
      <c r="J62" s="578"/>
      <c r="K62" s="578"/>
      <c r="L62" s="579"/>
      <c r="M62" s="580"/>
      <c r="N62" s="581"/>
      <c r="O62" s="581"/>
      <c r="P62" s="581"/>
      <c r="Q62" s="582"/>
      <c r="R62" s="583"/>
      <c r="S62" s="583"/>
      <c r="T62" s="583"/>
      <c r="U62" s="583"/>
      <c r="V62" s="583"/>
      <c r="W62" s="416"/>
      <c r="X62" s="524"/>
      <c r="Y62" s="2"/>
      <c r="Z62" s="411" t="str">
        <f>IFERROR(VLOOKUP(Y62, 【参考】数式用!$A$2:$B$48, 2, FALSE), "")</f>
        <v/>
      </c>
      <c r="AA62" s="412"/>
    </row>
    <row r="63" spans="1:27" ht="33.950000000000003" customHeight="1">
      <c r="A63" s="253"/>
      <c r="B63" s="413">
        <f t="shared" si="0"/>
        <v>25</v>
      </c>
      <c r="C63" s="577"/>
      <c r="D63" s="578"/>
      <c r="E63" s="578"/>
      <c r="F63" s="578"/>
      <c r="G63" s="578"/>
      <c r="H63" s="578"/>
      <c r="I63" s="578"/>
      <c r="J63" s="578"/>
      <c r="K63" s="578"/>
      <c r="L63" s="579"/>
      <c r="M63" s="580"/>
      <c r="N63" s="581"/>
      <c r="O63" s="581"/>
      <c r="P63" s="581"/>
      <c r="Q63" s="582"/>
      <c r="R63" s="583"/>
      <c r="S63" s="583"/>
      <c r="T63" s="583"/>
      <c r="U63" s="583"/>
      <c r="V63" s="583"/>
      <c r="W63" s="416"/>
      <c r="X63" s="524"/>
      <c r="Y63" s="2"/>
      <c r="Z63" s="411" t="str">
        <f>IFERROR(VLOOKUP(Y63, 【参考】数式用!$A$2:$B$48, 2, FALSE), "")</f>
        <v/>
      </c>
      <c r="AA63" s="412"/>
    </row>
    <row r="64" spans="1:27" ht="33.950000000000003" customHeight="1">
      <c r="A64" s="253"/>
      <c r="B64" s="413">
        <f t="shared" si="0"/>
        <v>26</v>
      </c>
      <c r="C64" s="577"/>
      <c r="D64" s="578"/>
      <c r="E64" s="578"/>
      <c r="F64" s="578"/>
      <c r="G64" s="578"/>
      <c r="H64" s="578"/>
      <c r="I64" s="578"/>
      <c r="J64" s="578"/>
      <c r="K64" s="578"/>
      <c r="L64" s="579"/>
      <c r="M64" s="580"/>
      <c r="N64" s="581"/>
      <c r="O64" s="581"/>
      <c r="P64" s="581"/>
      <c r="Q64" s="582"/>
      <c r="R64" s="583"/>
      <c r="S64" s="583"/>
      <c r="T64" s="583"/>
      <c r="U64" s="583"/>
      <c r="V64" s="583"/>
      <c r="W64" s="416"/>
      <c r="X64" s="524"/>
      <c r="Y64" s="2"/>
      <c r="Z64" s="411" t="str">
        <f>IFERROR(VLOOKUP(Y64, 【参考】数式用!$A$2:$B$48, 2, FALSE), "")</f>
        <v/>
      </c>
      <c r="AA64" s="412"/>
    </row>
    <row r="65" spans="1:27" ht="33.950000000000003" customHeight="1">
      <c r="A65" s="253"/>
      <c r="B65" s="413">
        <f t="shared" si="0"/>
        <v>27</v>
      </c>
      <c r="C65" s="577"/>
      <c r="D65" s="578"/>
      <c r="E65" s="578"/>
      <c r="F65" s="578"/>
      <c r="G65" s="578"/>
      <c r="H65" s="578"/>
      <c r="I65" s="578"/>
      <c r="J65" s="578"/>
      <c r="K65" s="578"/>
      <c r="L65" s="579"/>
      <c r="M65" s="580"/>
      <c r="N65" s="581"/>
      <c r="O65" s="581"/>
      <c r="P65" s="581"/>
      <c r="Q65" s="582"/>
      <c r="R65" s="583"/>
      <c r="S65" s="583"/>
      <c r="T65" s="583"/>
      <c r="U65" s="583"/>
      <c r="V65" s="583"/>
      <c r="W65" s="416"/>
      <c r="X65" s="524"/>
      <c r="Y65" s="2"/>
      <c r="Z65" s="411" t="str">
        <f>IFERROR(VLOOKUP(Y65, 【参考】数式用!$A$2:$B$48, 2, FALSE), "")</f>
        <v/>
      </c>
      <c r="AA65" s="412"/>
    </row>
    <row r="66" spans="1:27" ht="33.950000000000003" customHeight="1">
      <c r="A66" s="253"/>
      <c r="B66" s="413">
        <f t="shared" si="0"/>
        <v>28</v>
      </c>
      <c r="C66" s="577"/>
      <c r="D66" s="578"/>
      <c r="E66" s="578"/>
      <c r="F66" s="578"/>
      <c r="G66" s="578"/>
      <c r="H66" s="578"/>
      <c r="I66" s="578"/>
      <c r="J66" s="578"/>
      <c r="K66" s="578"/>
      <c r="L66" s="579"/>
      <c r="M66" s="580"/>
      <c r="N66" s="581"/>
      <c r="O66" s="581"/>
      <c r="P66" s="581"/>
      <c r="Q66" s="582"/>
      <c r="R66" s="583"/>
      <c r="S66" s="583"/>
      <c r="T66" s="583"/>
      <c r="U66" s="583"/>
      <c r="V66" s="583"/>
      <c r="W66" s="416"/>
      <c r="X66" s="524"/>
      <c r="Y66" s="2"/>
      <c r="Z66" s="411" t="str">
        <f>IFERROR(VLOOKUP(Y66, 【参考】数式用!$A$2:$B$48, 2, FALSE), "")</f>
        <v/>
      </c>
      <c r="AA66" s="412"/>
    </row>
    <row r="67" spans="1:27" ht="33.950000000000003" customHeight="1">
      <c r="A67" s="253"/>
      <c r="B67" s="413">
        <f t="shared" si="0"/>
        <v>29</v>
      </c>
      <c r="C67" s="577"/>
      <c r="D67" s="578"/>
      <c r="E67" s="578"/>
      <c r="F67" s="578"/>
      <c r="G67" s="578"/>
      <c r="H67" s="578"/>
      <c r="I67" s="578"/>
      <c r="J67" s="578"/>
      <c r="K67" s="578"/>
      <c r="L67" s="579"/>
      <c r="M67" s="580"/>
      <c r="N67" s="581"/>
      <c r="O67" s="581"/>
      <c r="P67" s="581"/>
      <c r="Q67" s="582"/>
      <c r="R67" s="583"/>
      <c r="S67" s="583"/>
      <c r="T67" s="583"/>
      <c r="U67" s="583"/>
      <c r="V67" s="583"/>
      <c r="W67" s="416"/>
      <c r="X67" s="524"/>
      <c r="Y67" s="2"/>
      <c r="Z67" s="411" t="str">
        <f>IFERROR(VLOOKUP(Y67, 【参考】数式用!$A$2:$B$48, 2, FALSE), "")</f>
        <v/>
      </c>
      <c r="AA67" s="412"/>
    </row>
    <row r="68" spans="1:27" ht="33.950000000000003" customHeight="1">
      <c r="A68" s="253"/>
      <c r="B68" s="413">
        <f t="shared" si="0"/>
        <v>30</v>
      </c>
      <c r="C68" s="577"/>
      <c r="D68" s="578"/>
      <c r="E68" s="578"/>
      <c r="F68" s="578"/>
      <c r="G68" s="578"/>
      <c r="H68" s="578"/>
      <c r="I68" s="578"/>
      <c r="J68" s="578"/>
      <c r="K68" s="578"/>
      <c r="L68" s="579"/>
      <c r="M68" s="580"/>
      <c r="N68" s="581"/>
      <c r="O68" s="581"/>
      <c r="P68" s="581"/>
      <c r="Q68" s="582"/>
      <c r="R68" s="583"/>
      <c r="S68" s="583"/>
      <c r="T68" s="583"/>
      <c r="U68" s="583"/>
      <c r="V68" s="583"/>
      <c r="W68" s="416"/>
      <c r="X68" s="524"/>
      <c r="Y68" s="2"/>
      <c r="Z68" s="411" t="str">
        <f>IFERROR(VLOOKUP(Y68, 【参考】数式用!$A$2:$B$48, 2, FALSE), "")</f>
        <v/>
      </c>
      <c r="AA68" s="412"/>
    </row>
    <row r="69" spans="1:27" ht="33.950000000000003" customHeight="1">
      <c r="A69" s="253"/>
      <c r="B69" s="413">
        <f t="shared" si="0"/>
        <v>31</v>
      </c>
      <c r="C69" s="577"/>
      <c r="D69" s="578"/>
      <c r="E69" s="578"/>
      <c r="F69" s="578"/>
      <c r="G69" s="578"/>
      <c r="H69" s="578"/>
      <c r="I69" s="578"/>
      <c r="J69" s="578"/>
      <c r="K69" s="578"/>
      <c r="L69" s="579"/>
      <c r="M69" s="580"/>
      <c r="N69" s="581"/>
      <c r="O69" s="581"/>
      <c r="P69" s="581"/>
      <c r="Q69" s="582"/>
      <c r="R69" s="583"/>
      <c r="S69" s="583"/>
      <c r="T69" s="583"/>
      <c r="U69" s="583"/>
      <c r="V69" s="583"/>
      <c r="W69" s="416"/>
      <c r="X69" s="524"/>
      <c r="Y69" s="2"/>
      <c r="Z69" s="411" t="str">
        <f>IFERROR(VLOOKUP(Y69, 【参考】数式用!$A$2:$B$48, 2, FALSE), "")</f>
        <v/>
      </c>
      <c r="AA69" s="412"/>
    </row>
    <row r="70" spans="1:27" ht="33.950000000000003" customHeight="1">
      <c r="A70" s="253"/>
      <c r="B70" s="413">
        <f t="shared" si="0"/>
        <v>32</v>
      </c>
      <c r="C70" s="577"/>
      <c r="D70" s="578"/>
      <c r="E70" s="578"/>
      <c r="F70" s="578"/>
      <c r="G70" s="578"/>
      <c r="H70" s="578"/>
      <c r="I70" s="578"/>
      <c r="J70" s="578"/>
      <c r="K70" s="578"/>
      <c r="L70" s="579"/>
      <c r="M70" s="580"/>
      <c r="N70" s="581"/>
      <c r="O70" s="581"/>
      <c r="P70" s="581"/>
      <c r="Q70" s="582"/>
      <c r="R70" s="583"/>
      <c r="S70" s="583"/>
      <c r="T70" s="583"/>
      <c r="U70" s="583"/>
      <c r="V70" s="583"/>
      <c r="W70" s="416"/>
      <c r="X70" s="524"/>
      <c r="Y70" s="2"/>
      <c r="Z70" s="411" t="str">
        <f>IFERROR(VLOOKUP(Y70, 【参考】数式用!$A$2:$B$48, 2, FALSE), "")</f>
        <v/>
      </c>
      <c r="AA70" s="412"/>
    </row>
    <row r="71" spans="1:27" ht="33.950000000000003" customHeight="1">
      <c r="A71" s="253"/>
      <c r="B71" s="413">
        <f t="shared" si="0"/>
        <v>33</v>
      </c>
      <c r="C71" s="577"/>
      <c r="D71" s="578"/>
      <c r="E71" s="578"/>
      <c r="F71" s="578"/>
      <c r="G71" s="578"/>
      <c r="H71" s="578"/>
      <c r="I71" s="578"/>
      <c r="J71" s="578"/>
      <c r="K71" s="578"/>
      <c r="L71" s="579"/>
      <c r="M71" s="580"/>
      <c r="N71" s="581"/>
      <c r="O71" s="581"/>
      <c r="P71" s="581"/>
      <c r="Q71" s="582"/>
      <c r="R71" s="583"/>
      <c r="S71" s="583"/>
      <c r="T71" s="583"/>
      <c r="U71" s="583"/>
      <c r="V71" s="583"/>
      <c r="W71" s="416"/>
      <c r="X71" s="524"/>
      <c r="Y71" s="2"/>
      <c r="Z71" s="411" t="str">
        <f>IFERROR(VLOOKUP(Y71, 【参考】数式用!$A$2:$B$48, 2, FALSE), "")</f>
        <v/>
      </c>
      <c r="AA71" s="412"/>
    </row>
    <row r="72" spans="1:27" ht="33.950000000000003" customHeight="1">
      <c r="A72" s="253"/>
      <c r="B72" s="413">
        <f t="shared" si="0"/>
        <v>34</v>
      </c>
      <c r="C72" s="577"/>
      <c r="D72" s="578"/>
      <c r="E72" s="578"/>
      <c r="F72" s="578"/>
      <c r="G72" s="578"/>
      <c r="H72" s="578"/>
      <c r="I72" s="578"/>
      <c r="J72" s="578"/>
      <c r="K72" s="578"/>
      <c r="L72" s="579"/>
      <c r="M72" s="580"/>
      <c r="N72" s="581"/>
      <c r="O72" s="581"/>
      <c r="P72" s="581"/>
      <c r="Q72" s="582"/>
      <c r="R72" s="583"/>
      <c r="S72" s="583"/>
      <c r="T72" s="583"/>
      <c r="U72" s="583"/>
      <c r="V72" s="583"/>
      <c r="W72" s="416"/>
      <c r="X72" s="524"/>
      <c r="Y72" s="2"/>
      <c r="Z72" s="411" t="str">
        <f>IFERROR(VLOOKUP(Y72, 【参考】数式用!$A$2:$B$48, 2, FALSE), "")</f>
        <v/>
      </c>
      <c r="AA72" s="412"/>
    </row>
    <row r="73" spans="1:27" ht="33.950000000000003" customHeight="1">
      <c r="A73" s="253"/>
      <c r="B73" s="413">
        <f t="shared" si="0"/>
        <v>35</v>
      </c>
      <c r="C73" s="577"/>
      <c r="D73" s="578"/>
      <c r="E73" s="578"/>
      <c r="F73" s="578"/>
      <c r="G73" s="578"/>
      <c r="H73" s="578"/>
      <c r="I73" s="578"/>
      <c r="J73" s="578"/>
      <c r="K73" s="578"/>
      <c r="L73" s="579"/>
      <c r="M73" s="580"/>
      <c r="N73" s="581"/>
      <c r="O73" s="581"/>
      <c r="P73" s="581"/>
      <c r="Q73" s="582"/>
      <c r="R73" s="583"/>
      <c r="S73" s="583"/>
      <c r="T73" s="583"/>
      <c r="U73" s="583"/>
      <c r="V73" s="583"/>
      <c r="W73" s="416"/>
      <c r="X73" s="524"/>
      <c r="Y73" s="2"/>
      <c r="Z73" s="411" t="str">
        <f>IFERROR(VLOOKUP(Y73, 【参考】数式用!$A$2:$B$48, 2, FALSE), "")</f>
        <v/>
      </c>
      <c r="AA73" s="412"/>
    </row>
    <row r="74" spans="1:27" ht="33.950000000000003" customHeight="1">
      <c r="A74" s="253"/>
      <c r="B74" s="413">
        <f t="shared" si="0"/>
        <v>36</v>
      </c>
      <c r="C74" s="577"/>
      <c r="D74" s="578"/>
      <c r="E74" s="578"/>
      <c r="F74" s="578"/>
      <c r="G74" s="578"/>
      <c r="H74" s="578"/>
      <c r="I74" s="578"/>
      <c r="J74" s="578"/>
      <c r="K74" s="578"/>
      <c r="L74" s="579"/>
      <c r="M74" s="580"/>
      <c r="N74" s="581"/>
      <c r="O74" s="581"/>
      <c r="P74" s="581"/>
      <c r="Q74" s="582"/>
      <c r="R74" s="583"/>
      <c r="S74" s="583"/>
      <c r="T74" s="583"/>
      <c r="U74" s="583"/>
      <c r="V74" s="583"/>
      <c r="W74" s="416"/>
      <c r="X74" s="524"/>
      <c r="Y74" s="2"/>
      <c r="Z74" s="411" t="str">
        <f>IFERROR(VLOOKUP(Y74, 【参考】数式用!$A$2:$B$48, 2, FALSE), "")</f>
        <v/>
      </c>
      <c r="AA74" s="412"/>
    </row>
    <row r="75" spans="1:27" ht="33.950000000000003" customHeight="1">
      <c r="A75" s="253"/>
      <c r="B75" s="413">
        <f t="shared" si="0"/>
        <v>37</v>
      </c>
      <c r="C75" s="577"/>
      <c r="D75" s="578"/>
      <c r="E75" s="578"/>
      <c r="F75" s="578"/>
      <c r="G75" s="578"/>
      <c r="H75" s="578"/>
      <c r="I75" s="578"/>
      <c r="J75" s="578"/>
      <c r="K75" s="578"/>
      <c r="L75" s="579"/>
      <c r="M75" s="580"/>
      <c r="N75" s="581"/>
      <c r="O75" s="581"/>
      <c r="P75" s="581"/>
      <c r="Q75" s="582"/>
      <c r="R75" s="583"/>
      <c r="S75" s="583"/>
      <c r="T75" s="583"/>
      <c r="U75" s="583"/>
      <c r="V75" s="583"/>
      <c r="W75" s="416"/>
      <c r="X75" s="524"/>
      <c r="Y75" s="2"/>
      <c r="Z75" s="411" t="str">
        <f>IFERROR(VLOOKUP(Y75, 【参考】数式用!$A$2:$B$48, 2, FALSE), "")</f>
        <v/>
      </c>
      <c r="AA75" s="412"/>
    </row>
    <row r="76" spans="1:27" ht="33.950000000000003" customHeight="1">
      <c r="A76" s="253"/>
      <c r="B76" s="413">
        <f t="shared" si="0"/>
        <v>38</v>
      </c>
      <c r="C76" s="577"/>
      <c r="D76" s="578"/>
      <c r="E76" s="578"/>
      <c r="F76" s="578"/>
      <c r="G76" s="578"/>
      <c r="H76" s="578"/>
      <c r="I76" s="578"/>
      <c r="J76" s="578"/>
      <c r="K76" s="578"/>
      <c r="L76" s="579"/>
      <c r="M76" s="580"/>
      <c r="N76" s="581"/>
      <c r="O76" s="581"/>
      <c r="P76" s="581"/>
      <c r="Q76" s="582"/>
      <c r="R76" s="583"/>
      <c r="S76" s="583"/>
      <c r="T76" s="583"/>
      <c r="U76" s="583"/>
      <c r="V76" s="583"/>
      <c r="W76" s="416"/>
      <c r="X76" s="524"/>
      <c r="Y76" s="2"/>
      <c r="Z76" s="411" t="str">
        <f>IFERROR(VLOOKUP(Y76, 【参考】数式用!$A$2:$B$48, 2, FALSE), "")</f>
        <v/>
      </c>
      <c r="AA76" s="412"/>
    </row>
    <row r="77" spans="1:27" ht="33.950000000000003" customHeight="1">
      <c r="A77" s="253"/>
      <c r="B77" s="413">
        <f t="shared" si="0"/>
        <v>39</v>
      </c>
      <c r="C77" s="577"/>
      <c r="D77" s="578"/>
      <c r="E77" s="578"/>
      <c r="F77" s="578"/>
      <c r="G77" s="578"/>
      <c r="H77" s="578"/>
      <c r="I77" s="578"/>
      <c r="J77" s="578"/>
      <c r="K77" s="578"/>
      <c r="L77" s="579"/>
      <c r="M77" s="580"/>
      <c r="N77" s="581"/>
      <c r="O77" s="581"/>
      <c r="P77" s="581"/>
      <c r="Q77" s="582"/>
      <c r="R77" s="583"/>
      <c r="S77" s="583"/>
      <c r="T77" s="583"/>
      <c r="U77" s="583"/>
      <c r="V77" s="583"/>
      <c r="W77" s="416"/>
      <c r="X77" s="524"/>
      <c r="Y77" s="2"/>
      <c r="Z77" s="411" t="str">
        <f>IFERROR(VLOOKUP(Y77, 【参考】数式用!$A$2:$B$48, 2, FALSE), "")</f>
        <v/>
      </c>
      <c r="AA77" s="412"/>
    </row>
    <row r="78" spans="1:27" ht="33.950000000000003" customHeight="1">
      <c r="A78" s="253"/>
      <c r="B78" s="413">
        <f t="shared" si="0"/>
        <v>40</v>
      </c>
      <c r="C78" s="577"/>
      <c r="D78" s="578"/>
      <c r="E78" s="578"/>
      <c r="F78" s="578"/>
      <c r="G78" s="578"/>
      <c r="H78" s="578"/>
      <c r="I78" s="578"/>
      <c r="J78" s="578"/>
      <c r="K78" s="578"/>
      <c r="L78" s="579"/>
      <c r="M78" s="580"/>
      <c r="N78" s="581"/>
      <c r="O78" s="581"/>
      <c r="P78" s="581"/>
      <c r="Q78" s="582"/>
      <c r="R78" s="583"/>
      <c r="S78" s="583"/>
      <c r="T78" s="583"/>
      <c r="U78" s="583"/>
      <c r="V78" s="583"/>
      <c r="W78" s="416"/>
      <c r="X78" s="524"/>
      <c r="Y78" s="2"/>
      <c r="Z78" s="411" t="str">
        <f>IFERROR(VLOOKUP(Y78, 【参考】数式用!$A$2:$B$48, 2, FALSE), "")</f>
        <v/>
      </c>
      <c r="AA78" s="412"/>
    </row>
    <row r="79" spans="1:27" ht="33.950000000000003" customHeight="1">
      <c r="A79" s="253"/>
      <c r="B79" s="413">
        <f t="shared" si="0"/>
        <v>41</v>
      </c>
      <c r="C79" s="577"/>
      <c r="D79" s="578"/>
      <c r="E79" s="578"/>
      <c r="F79" s="578"/>
      <c r="G79" s="578"/>
      <c r="H79" s="578"/>
      <c r="I79" s="578"/>
      <c r="J79" s="578"/>
      <c r="K79" s="578"/>
      <c r="L79" s="579"/>
      <c r="M79" s="580"/>
      <c r="N79" s="581"/>
      <c r="O79" s="581"/>
      <c r="P79" s="581"/>
      <c r="Q79" s="582"/>
      <c r="R79" s="583"/>
      <c r="S79" s="583"/>
      <c r="T79" s="583"/>
      <c r="U79" s="583"/>
      <c r="V79" s="583"/>
      <c r="W79" s="416"/>
      <c r="X79" s="524"/>
      <c r="Y79" s="2"/>
      <c r="Z79" s="411" t="str">
        <f>IFERROR(VLOOKUP(Y79, 【参考】数式用!$A$2:$B$48, 2, FALSE), "")</f>
        <v/>
      </c>
      <c r="AA79" s="412"/>
    </row>
    <row r="80" spans="1:27" ht="33.950000000000003" customHeight="1">
      <c r="A80" s="253"/>
      <c r="B80" s="413">
        <f t="shared" si="0"/>
        <v>42</v>
      </c>
      <c r="C80" s="577"/>
      <c r="D80" s="578"/>
      <c r="E80" s="578"/>
      <c r="F80" s="578"/>
      <c r="G80" s="578"/>
      <c r="H80" s="578"/>
      <c r="I80" s="578"/>
      <c r="J80" s="578"/>
      <c r="K80" s="578"/>
      <c r="L80" s="579"/>
      <c r="M80" s="580"/>
      <c r="N80" s="581"/>
      <c r="O80" s="581"/>
      <c r="P80" s="581"/>
      <c r="Q80" s="582"/>
      <c r="R80" s="583"/>
      <c r="S80" s="583"/>
      <c r="T80" s="583"/>
      <c r="U80" s="583"/>
      <c r="V80" s="583"/>
      <c r="W80" s="416"/>
      <c r="X80" s="524"/>
      <c r="Y80" s="2"/>
      <c r="Z80" s="411" t="str">
        <f>IFERROR(VLOOKUP(Y80, 【参考】数式用!$A$2:$B$48, 2, FALSE), "")</f>
        <v/>
      </c>
      <c r="AA80" s="412"/>
    </row>
    <row r="81" spans="1:27" ht="33.950000000000003" customHeight="1">
      <c r="A81" s="253"/>
      <c r="B81" s="413">
        <f t="shared" si="0"/>
        <v>43</v>
      </c>
      <c r="C81" s="577"/>
      <c r="D81" s="578"/>
      <c r="E81" s="578"/>
      <c r="F81" s="578"/>
      <c r="G81" s="578"/>
      <c r="H81" s="578"/>
      <c r="I81" s="578"/>
      <c r="J81" s="578"/>
      <c r="K81" s="578"/>
      <c r="L81" s="579"/>
      <c r="M81" s="580"/>
      <c r="N81" s="581"/>
      <c r="O81" s="581"/>
      <c r="P81" s="581"/>
      <c r="Q81" s="582"/>
      <c r="R81" s="583"/>
      <c r="S81" s="583"/>
      <c r="T81" s="583"/>
      <c r="U81" s="583"/>
      <c r="V81" s="583"/>
      <c r="W81" s="416"/>
      <c r="X81" s="524"/>
      <c r="Y81" s="2"/>
      <c r="Z81" s="411" t="str">
        <f>IFERROR(VLOOKUP(Y81, 【参考】数式用!$A$2:$B$48, 2, FALSE), "")</f>
        <v/>
      </c>
      <c r="AA81" s="412"/>
    </row>
    <row r="82" spans="1:27" ht="33.950000000000003" customHeight="1">
      <c r="A82" s="253"/>
      <c r="B82" s="413">
        <f t="shared" si="0"/>
        <v>44</v>
      </c>
      <c r="C82" s="577"/>
      <c r="D82" s="578"/>
      <c r="E82" s="578"/>
      <c r="F82" s="578"/>
      <c r="G82" s="578"/>
      <c r="H82" s="578"/>
      <c r="I82" s="578"/>
      <c r="J82" s="578"/>
      <c r="K82" s="578"/>
      <c r="L82" s="579"/>
      <c r="M82" s="580"/>
      <c r="N82" s="581"/>
      <c r="O82" s="581"/>
      <c r="P82" s="581"/>
      <c r="Q82" s="582"/>
      <c r="R82" s="583"/>
      <c r="S82" s="583"/>
      <c r="T82" s="583"/>
      <c r="U82" s="583"/>
      <c r="V82" s="583"/>
      <c r="W82" s="416"/>
      <c r="X82" s="524"/>
      <c r="Y82" s="2"/>
      <c r="Z82" s="411" t="str">
        <f>IFERROR(VLOOKUP(Y82, 【参考】数式用!$A$2:$B$48, 2, FALSE), "")</f>
        <v/>
      </c>
      <c r="AA82" s="412"/>
    </row>
    <row r="83" spans="1:27" ht="33.950000000000003" customHeight="1">
      <c r="A83" s="253"/>
      <c r="B83" s="413">
        <f t="shared" si="0"/>
        <v>45</v>
      </c>
      <c r="C83" s="577"/>
      <c r="D83" s="578"/>
      <c r="E83" s="578"/>
      <c r="F83" s="578"/>
      <c r="G83" s="578"/>
      <c r="H83" s="578"/>
      <c r="I83" s="578"/>
      <c r="J83" s="578"/>
      <c r="K83" s="578"/>
      <c r="L83" s="579"/>
      <c r="M83" s="580"/>
      <c r="N83" s="581"/>
      <c r="O83" s="581"/>
      <c r="P83" s="581"/>
      <c r="Q83" s="582"/>
      <c r="R83" s="583"/>
      <c r="S83" s="583"/>
      <c r="T83" s="583"/>
      <c r="U83" s="583"/>
      <c r="V83" s="583"/>
      <c r="W83" s="416"/>
      <c r="X83" s="524"/>
      <c r="Y83" s="2"/>
      <c r="Z83" s="411" t="str">
        <f>IFERROR(VLOOKUP(Y83, 【参考】数式用!$A$2:$B$48, 2, FALSE), "")</f>
        <v/>
      </c>
      <c r="AA83" s="412"/>
    </row>
    <row r="84" spans="1:27" ht="33.950000000000003" customHeight="1">
      <c r="A84" s="253"/>
      <c r="B84" s="413">
        <f t="shared" si="0"/>
        <v>46</v>
      </c>
      <c r="C84" s="577"/>
      <c r="D84" s="578"/>
      <c r="E84" s="578"/>
      <c r="F84" s="578"/>
      <c r="G84" s="578"/>
      <c r="H84" s="578"/>
      <c r="I84" s="578"/>
      <c r="J84" s="578"/>
      <c r="K84" s="578"/>
      <c r="L84" s="579"/>
      <c r="M84" s="580"/>
      <c r="N84" s="581"/>
      <c r="O84" s="581"/>
      <c r="P84" s="581"/>
      <c r="Q84" s="582"/>
      <c r="R84" s="583"/>
      <c r="S84" s="583"/>
      <c r="T84" s="583"/>
      <c r="U84" s="583"/>
      <c r="V84" s="583"/>
      <c r="W84" s="416"/>
      <c r="X84" s="524"/>
      <c r="Y84" s="2"/>
      <c r="Z84" s="411" t="str">
        <f>IFERROR(VLOOKUP(Y84, 【参考】数式用!$A$2:$B$48, 2, FALSE), "")</f>
        <v/>
      </c>
      <c r="AA84" s="412"/>
    </row>
    <row r="85" spans="1:27" ht="33.950000000000003" customHeight="1">
      <c r="A85" s="253"/>
      <c r="B85" s="413">
        <f t="shared" si="0"/>
        <v>47</v>
      </c>
      <c r="C85" s="577"/>
      <c r="D85" s="578"/>
      <c r="E85" s="578"/>
      <c r="F85" s="578"/>
      <c r="G85" s="578"/>
      <c r="H85" s="578"/>
      <c r="I85" s="578"/>
      <c r="J85" s="578"/>
      <c r="K85" s="578"/>
      <c r="L85" s="579"/>
      <c r="M85" s="580"/>
      <c r="N85" s="581"/>
      <c r="O85" s="581"/>
      <c r="P85" s="581"/>
      <c r="Q85" s="582"/>
      <c r="R85" s="583"/>
      <c r="S85" s="583"/>
      <c r="T85" s="583"/>
      <c r="U85" s="583"/>
      <c r="V85" s="583"/>
      <c r="W85" s="416"/>
      <c r="X85" s="524"/>
      <c r="Y85" s="2"/>
      <c r="Z85" s="411" t="str">
        <f>IFERROR(VLOOKUP(Y85, 【参考】数式用!$A$2:$B$48, 2, FALSE), "")</f>
        <v/>
      </c>
      <c r="AA85" s="412"/>
    </row>
    <row r="86" spans="1:27" ht="33.950000000000003" customHeight="1">
      <c r="A86" s="253"/>
      <c r="B86" s="413">
        <f t="shared" si="0"/>
        <v>48</v>
      </c>
      <c r="C86" s="577"/>
      <c r="D86" s="578"/>
      <c r="E86" s="578"/>
      <c r="F86" s="578"/>
      <c r="G86" s="578"/>
      <c r="H86" s="578"/>
      <c r="I86" s="578"/>
      <c r="J86" s="578"/>
      <c r="K86" s="578"/>
      <c r="L86" s="579"/>
      <c r="M86" s="596"/>
      <c r="N86" s="596"/>
      <c r="O86" s="596"/>
      <c r="P86" s="596"/>
      <c r="Q86" s="596"/>
      <c r="R86" s="583"/>
      <c r="S86" s="583"/>
      <c r="T86" s="583"/>
      <c r="U86" s="583"/>
      <c r="V86" s="583"/>
      <c r="W86" s="416"/>
      <c r="X86" s="1"/>
      <c r="Y86" s="2"/>
      <c r="Z86" s="411" t="str">
        <f>IFERROR(VLOOKUP(Y86, 【参考】数式用!$A$2:$B$48, 2, FALSE), "")</f>
        <v/>
      </c>
      <c r="AA86" s="412"/>
    </row>
    <row r="87" spans="1:27" ht="33.950000000000003" customHeight="1">
      <c r="A87" s="253"/>
      <c r="B87" s="413">
        <f t="shared" si="0"/>
        <v>49</v>
      </c>
      <c r="C87" s="577"/>
      <c r="D87" s="578"/>
      <c r="E87" s="578"/>
      <c r="F87" s="578"/>
      <c r="G87" s="578"/>
      <c r="H87" s="578"/>
      <c r="I87" s="578"/>
      <c r="J87" s="578"/>
      <c r="K87" s="578"/>
      <c r="L87" s="579"/>
      <c r="M87" s="596"/>
      <c r="N87" s="596"/>
      <c r="O87" s="596"/>
      <c r="P87" s="596"/>
      <c r="Q87" s="596"/>
      <c r="R87" s="583"/>
      <c r="S87" s="583"/>
      <c r="T87" s="583"/>
      <c r="U87" s="583"/>
      <c r="V87" s="583"/>
      <c r="W87" s="416"/>
      <c r="X87" s="1"/>
      <c r="Y87" s="2"/>
      <c r="Z87" s="411" t="str">
        <f>IFERROR(VLOOKUP(Y87, 【参考】数式用!$A$2:$B$48, 2, FALSE), "")</f>
        <v/>
      </c>
      <c r="AA87" s="412"/>
    </row>
    <row r="88" spans="1:27" ht="33.950000000000003" customHeight="1">
      <c r="A88" s="253"/>
      <c r="B88" s="413">
        <f t="shared" si="0"/>
        <v>50</v>
      </c>
      <c r="C88" s="577"/>
      <c r="D88" s="578"/>
      <c r="E88" s="578"/>
      <c r="F88" s="578"/>
      <c r="G88" s="578"/>
      <c r="H88" s="578"/>
      <c r="I88" s="578"/>
      <c r="J88" s="578"/>
      <c r="K88" s="578"/>
      <c r="L88" s="579"/>
      <c r="M88" s="596"/>
      <c r="N88" s="596"/>
      <c r="O88" s="596"/>
      <c r="P88" s="596"/>
      <c r="Q88" s="596"/>
      <c r="R88" s="583"/>
      <c r="S88" s="583"/>
      <c r="T88" s="583"/>
      <c r="U88" s="583"/>
      <c r="V88" s="583"/>
      <c r="W88" s="416"/>
      <c r="X88" s="1"/>
      <c r="Y88" s="2"/>
      <c r="Z88" s="411" t="str">
        <f>IFERROR(VLOOKUP(Y88, 【参考】数式用!$A$2:$B$48, 2, FALSE), "")</f>
        <v/>
      </c>
      <c r="AA88" s="412"/>
    </row>
    <row r="89" spans="1:27" ht="33.950000000000003" customHeight="1">
      <c r="A89" s="253"/>
      <c r="B89" s="413">
        <f t="shared" si="0"/>
        <v>51</v>
      </c>
      <c r="C89" s="597"/>
      <c r="D89" s="598"/>
      <c r="E89" s="598"/>
      <c r="F89" s="598"/>
      <c r="G89" s="598"/>
      <c r="H89" s="598"/>
      <c r="I89" s="598"/>
      <c r="J89" s="598"/>
      <c r="K89" s="598"/>
      <c r="L89" s="599"/>
      <c r="M89" s="596"/>
      <c r="N89" s="596"/>
      <c r="O89" s="596"/>
      <c r="P89" s="596"/>
      <c r="Q89" s="596"/>
      <c r="R89" s="583"/>
      <c r="S89" s="583"/>
      <c r="T89" s="583"/>
      <c r="U89" s="583"/>
      <c r="V89" s="583"/>
      <c r="W89" s="416"/>
      <c r="X89" s="1"/>
      <c r="Y89" s="2"/>
      <c r="Z89" s="411" t="str">
        <f>IFERROR(VLOOKUP(Y89, 【参考】数式用!$A$2:$B$48, 2, FALSE), "")</f>
        <v/>
      </c>
      <c r="AA89" s="412"/>
    </row>
    <row r="90" spans="1:27" ht="33.950000000000003" customHeight="1">
      <c r="A90" s="253"/>
      <c r="B90" s="413">
        <f t="shared" si="0"/>
        <v>52</v>
      </c>
      <c r="C90" s="597"/>
      <c r="D90" s="598"/>
      <c r="E90" s="598"/>
      <c r="F90" s="598"/>
      <c r="G90" s="598"/>
      <c r="H90" s="598"/>
      <c r="I90" s="598"/>
      <c r="J90" s="598"/>
      <c r="K90" s="598"/>
      <c r="L90" s="599"/>
      <c r="M90" s="596"/>
      <c r="N90" s="596"/>
      <c r="O90" s="596"/>
      <c r="P90" s="596"/>
      <c r="Q90" s="596"/>
      <c r="R90" s="583"/>
      <c r="S90" s="583"/>
      <c r="T90" s="583"/>
      <c r="U90" s="583"/>
      <c r="V90" s="583"/>
      <c r="W90" s="416"/>
      <c r="X90" s="1"/>
      <c r="Y90" s="2"/>
      <c r="Z90" s="411" t="str">
        <f>IFERROR(VLOOKUP(Y90, 【参考】数式用!$A$2:$B$48, 2, FALSE), "")</f>
        <v/>
      </c>
      <c r="AA90" s="412"/>
    </row>
    <row r="91" spans="1:27" ht="33.950000000000003" customHeight="1">
      <c r="A91" s="253"/>
      <c r="B91" s="413">
        <f t="shared" si="0"/>
        <v>53</v>
      </c>
      <c r="C91" s="597"/>
      <c r="D91" s="598"/>
      <c r="E91" s="598"/>
      <c r="F91" s="598"/>
      <c r="G91" s="598"/>
      <c r="H91" s="598"/>
      <c r="I91" s="598"/>
      <c r="J91" s="598"/>
      <c r="K91" s="598"/>
      <c r="L91" s="599"/>
      <c r="M91" s="596"/>
      <c r="N91" s="596"/>
      <c r="O91" s="596"/>
      <c r="P91" s="596"/>
      <c r="Q91" s="596"/>
      <c r="R91" s="583"/>
      <c r="S91" s="583"/>
      <c r="T91" s="583"/>
      <c r="U91" s="583"/>
      <c r="V91" s="583"/>
      <c r="W91" s="416"/>
      <c r="X91" s="1"/>
      <c r="Y91" s="2"/>
      <c r="Z91" s="411" t="str">
        <f>IFERROR(VLOOKUP(Y91, 【参考】数式用!$A$2:$B$48, 2, FALSE), "")</f>
        <v/>
      </c>
      <c r="AA91" s="412"/>
    </row>
    <row r="92" spans="1:27" ht="33.950000000000003" customHeight="1">
      <c r="A92" s="253"/>
      <c r="B92" s="413">
        <f t="shared" si="0"/>
        <v>54</v>
      </c>
      <c r="C92" s="597"/>
      <c r="D92" s="598"/>
      <c r="E92" s="598"/>
      <c r="F92" s="598"/>
      <c r="G92" s="598"/>
      <c r="H92" s="598"/>
      <c r="I92" s="598"/>
      <c r="J92" s="598"/>
      <c r="K92" s="598"/>
      <c r="L92" s="599"/>
      <c r="M92" s="596"/>
      <c r="N92" s="596"/>
      <c r="O92" s="596"/>
      <c r="P92" s="596"/>
      <c r="Q92" s="596"/>
      <c r="R92" s="583"/>
      <c r="S92" s="583"/>
      <c r="T92" s="583"/>
      <c r="U92" s="583"/>
      <c r="V92" s="583"/>
      <c r="W92" s="416"/>
      <c r="X92" s="1"/>
      <c r="Y92" s="2"/>
      <c r="Z92" s="411" t="str">
        <f>IFERROR(VLOOKUP(Y92, 【参考】数式用!$A$2:$B$48, 2, FALSE), "")</f>
        <v/>
      </c>
      <c r="AA92" s="412"/>
    </row>
    <row r="93" spans="1:27" ht="33.950000000000003" customHeight="1">
      <c r="A93" s="253"/>
      <c r="B93" s="413">
        <f t="shared" si="0"/>
        <v>55</v>
      </c>
      <c r="C93" s="597"/>
      <c r="D93" s="598"/>
      <c r="E93" s="598"/>
      <c r="F93" s="598"/>
      <c r="G93" s="598"/>
      <c r="H93" s="598"/>
      <c r="I93" s="598"/>
      <c r="J93" s="598"/>
      <c r="K93" s="598"/>
      <c r="L93" s="599"/>
      <c r="M93" s="596"/>
      <c r="N93" s="596"/>
      <c r="O93" s="596"/>
      <c r="P93" s="596"/>
      <c r="Q93" s="596"/>
      <c r="R93" s="583"/>
      <c r="S93" s="583"/>
      <c r="T93" s="583"/>
      <c r="U93" s="583"/>
      <c r="V93" s="583"/>
      <c r="W93" s="416"/>
      <c r="X93" s="1"/>
      <c r="Y93" s="2"/>
      <c r="Z93" s="411" t="str">
        <f>IFERROR(VLOOKUP(Y93, 【参考】数式用!$A$2:$B$48, 2, FALSE), "")</f>
        <v/>
      </c>
      <c r="AA93" s="412"/>
    </row>
    <row r="94" spans="1:27" ht="33.950000000000003" customHeight="1">
      <c r="A94" s="253"/>
      <c r="B94" s="413">
        <f t="shared" si="0"/>
        <v>56</v>
      </c>
      <c r="C94" s="597"/>
      <c r="D94" s="598"/>
      <c r="E94" s="598"/>
      <c r="F94" s="598"/>
      <c r="G94" s="598"/>
      <c r="H94" s="598"/>
      <c r="I94" s="598"/>
      <c r="J94" s="598"/>
      <c r="K94" s="598"/>
      <c r="L94" s="599"/>
      <c r="M94" s="596"/>
      <c r="N94" s="596"/>
      <c r="O94" s="596"/>
      <c r="P94" s="596"/>
      <c r="Q94" s="596"/>
      <c r="R94" s="583"/>
      <c r="S94" s="583"/>
      <c r="T94" s="583"/>
      <c r="U94" s="583"/>
      <c r="V94" s="583"/>
      <c r="W94" s="416"/>
      <c r="X94" s="1"/>
      <c r="Y94" s="2"/>
      <c r="Z94" s="411" t="str">
        <f>IFERROR(VLOOKUP(Y94, 【参考】数式用!$A$2:$B$48, 2, FALSE), "")</f>
        <v/>
      </c>
      <c r="AA94" s="412"/>
    </row>
    <row r="95" spans="1:27" ht="33.950000000000003" customHeight="1">
      <c r="A95" s="253"/>
      <c r="B95" s="413">
        <f t="shared" si="0"/>
        <v>57</v>
      </c>
      <c r="C95" s="597"/>
      <c r="D95" s="598"/>
      <c r="E95" s="598"/>
      <c r="F95" s="598"/>
      <c r="G95" s="598"/>
      <c r="H95" s="598"/>
      <c r="I95" s="598"/>
      <c r="J95" s="598"/>
      <c r="K95" s="598"/>
      <c r="L95" s="599"/>
      <c r="M95" s="596"/>
      <c r="N95" s="596"/>
      <c r="O95" s="596"/>
      <c r="P95" s="596"/>
      <c r="Q95" s="596"/>
      <c r="R95" s="583"/>
      <c r="S95" s="583"/>
      <c r="T95" s="583"/>
      <c r="U95" s="583"/>
      <c r="V95" s="583"/>
      <c r="W95" s="416"/>
      <c r="X95" s="1"/>
      <c r="Y95" s="2"/>
      <c r="Z95" s="411" t="str">
        <f>IFERROR(VLOOKUP(Y95, 【参考】数式用!$A$2:$B$48, 2, FALSE), "")</f>
        <v/>
      </c>
      <c r="AA95" s="412"/>
    </row>
    <row r="96" spans="1:27" ht="33.950000000000003" customHeight="1">
      <c r="A96" s="253"/>
      <c r="B96" s="413">
        <f t="shared" si="0"/>
        <v>58</v>
      </c>
      <c r="C96" s="597"/>
      <c r="D96" s="598"/>
      <c r="E96" s="598"/>
      <c r="F96" s="598"/>
      <c r="G96" s="598"/>
      <c r="H96" s="598"/>
      <c r="I96" s="598"/>
      <c r="J96" s="598"/>
      <c r="K96" s="598"/>
      <c r="L96" s="599"/>
      <c r="M96" s="596"/>
      <c r="N96" s="596"/>
      <c r="O96" s="596"/>
      <c r="P96" s="596"/>
      <c r="Q96" s="596"/>
      <c r="R96" s="583"/>
      <c r="S96" s="583"/>
      <c r="T96" s="583"/>
      <c r="U96" s="583"/>
      <c r="V96" s="583"/>
      <c r="W96" s="416"/>
      <c r="X96" s="1"/>
      <c r="Y96" s="2"/>
      <c r="Z96" s="411" t="str">
        <f>IFERROR(VLOOKUP(Y96, 【参考】数式用!$A$2:$B$48, 2, FALSE), "")</f>
        <v/>
      </c>
      <c r="AA96" s="412"/>
    </row>
    <row r="97" spans="1:27" ht="33.950000000000003" customHeight="1">
      <c r="A97" s="253"/>
      <c r="B97" s="413">
        <f t="shared" si="0"/>
        <v>59</v>
      </c>
      <c r="C97" s="597"/>
      <c r="D97" s="598"/>
      <c r="E97" s="598"/>
      <c r="F97" s="598"/>
      <c r="G97" s="598"/>
      <c r="H97" s="598"/>
      <c r="I97" s="598"/>
      <c r="J97" s="598"/>
      <c r="K97" s="598"/>
      <c r="L97" s="599"/>
      <c r="M97" s="596"/>
      <c r="N97" s="596"/>
      <c r="O97" s="596"/>
      <c r="P97" s="596"/>
      <c r="Q97" s="596"/>
      <c r="R97" s="583"/>
      <c r="S97" s="583"/>
      <c r="T97" s="583"/>
      <c r="U97" s="583"/>
      <c r="V97" s="583"/>
      <c r="W97" s="416"/>
      <c r="X97" s="1"/>
      <c r="Y97" s="2"/>
      <c r="Z97" s="411" t="str">
        <f>IFERROR(VLOOKUP(Y97, 【参考】数式用!$A$2:$B$48, 2, FALSE), "")</f>
        <v/>
      </c>
      <c r="AA97" s="412"/>
    </row>
    <row r="98" spans="1:27" ht="33.950000000000003" customHeight="1">
      <c r="A98" s="253"/>
      <c r="B98" s="413">
        <f t="shared" si="0"/>
        <v>60</v>
      </c>
      <c r="C98" s="597"/>
      <c r="D98" s="598"/>
      <c r="E98" s="598"/>
      <c r="F98" s="598"/>
      <c r="G98" s="598"/>
      <c r="H98" s="598"/>
      <c r="I98" s="598"/>
      <c r="J98" s="598"/>
      <c r="K98" s="598"/>
      <c r="L98" s="599"/>
      <c r="M98" s="596"/>
      <c r="N98" s="596"/>
      <c r="O98" s="596"/>
      <c r="P98" s="596"/>
      <c r="Q98" s="596"/>
      <c r="R98" s="583"/>
      <c r="S98" s="583"/>
      <c r="T98" s="583"/>
      <c r="U98" s="583"/>
      <c r="V98" s="583"/>
      <c r="W98" s="416"/>
      <c r="X98" s="1"/>
      <c r="Y98" s="2"/>
      <c r="Z98" s="411" t="str">
        <f>IFERROR(VLOOKUP(Y98, 【参考】数式用!$A$2:$B$48, 2, FALSE), "")</f>
        <v/>
      </c>
      <c r="AA98" s="412"/>
    </row>
    <row r="99" spans="1:27" ht="33.950000000000003" customHeight="1">
      <c r="A99" s="253"/>
      <c r="B99" s="413">
        <f t="shared" si="0"/>
        <v>61</v>
      </c>
      <c r="C99" s="597"/>
      <c r="D99" s="598"/>
      <c r="E99" s="598"/>
      <c r="F99" s="598"/>
      <c r="G99" s="598"/>
      <c r="H99" s="598"/>
      <c r="I99" s="598"/>
      <c r="J99" s="598"/>
      <c r="K99" s="598"/>
      <c r="L99" s="599"/>
      <c r="M99" s="596"/>
      <c r="N99" s="596"/>
      <c r="O99" s="596"/>
      <c r="P99" s="596"/>
      <c r="Q99" s="596"/>
      <c r="R99" s="583"/>
      <c r="S99" s="583"/>
      <c r="T99" s="583"/>
      <c r="U99" s="583"/>
      <c r="V99" s="583"/>
      <c r="W99" s="416"/>
      <c r="X99" s="1"/>
      <c r="Y99" s="2"/>
      <c r="Z99" s="411" t="str">
        <f>IFERROR(VLOOKUP(Y99, 【参考】数式用!$A$2:$B$48, 2, FALSE), "")</f>
        <v/>
      </c>
      <c r="AA99" s="412"/>
    </row>
    <row r="100" spans="1:27" ht="33.950000000000003" customHeight="1">
      <c r="A100" s="253"/>
      <c r="B100" s="413">
        <f t="shared" si="0"/>
        <v>62</v>
      </c>
      <c r="C100" s="597"/>
      <c r="D100" s="598"/>
      <c r="E100" s="598"/>
      <c r="F100" s="598"/>
      <c r="G100" s="598"/>
      <c r="H100" s="598"/>
      <c r="I100" s="598"/>
      <c r="J100" s="598"/>
      <c r="K100" s="598"/>
      <c r="L100" s="599"/>
      <c r="M100" s="596"/>
      <c r="N100" s="596"/>
      <c r="O100" s="596"/>
      <c r="P100" s="596"/>
      <c r="Q100" s="596"/>
      <c r="R100" s="583"/>
      <c r="S100" s="583"/>
      <c r="T100" s="583"/>
      <c r="U100" s="583"/>
      <c r="V100" s="583"/>
      <c r="W100" s="416"/>
      <c r="X100" s="1"/>
      <c r="Y100" s="2"/>
      <c r="Z100" s="411" t="str">
        <f>IFERROR(VLOOKUP(Y100, 【参考】数式用!$A$2:$B$48, 2, FALSE), "")</f>
        <v/>
      </c>
      <c r="AA100" s="412"/>
    </row>
    <row r="101" spans="1:27" ht="33.950000000000003" customHeight="1">
      <c r="A101" s="253"/>
      <c r="B101" s="413">
        <f t="shared" si="0"/>
        <v>63</v>
      </c>
      <c r="C101" s="597"/>
      <c r="D101" s="598"/>
      <c r="E101" s="598"/>
      <c r="F101" s="598"/>
      <c r="G101" s="598"/>
      <c r="H101" s="598"/>
      <c r="I101" s="598"/>
      <c r="J101" s="598"/>
      <c r="K101" s="598"/>
      <c r="L101" s="599"/>
      <c r="M101" s="596"/>
      <c r="N101" s="596"/>
      <c r="O101" s="596"/>
      <c r="P101" s="596"/>
      <c r="Q101" s="596"/>
      <c r="R101" s="583"/>
      <c r="S101" s="583"/>
      <c r="T101" s="583"/>
      <c r="U101" s="583"/>
      <c r="V101" s="583"/>
      <c r="W101" s="416"/>
      <c r="X101" s="1"/>
      <c r="Y101" s="2"/>
      <c r="Z101" s="411" t="str">
        <f>IFERROR(VLOOKUP(Y101, 【参考】数式用!$A$2:$B$48, 2, FALSE), "")</f>
        <v/>
      </c>
      <c r="AA101" s="412"/>
    </row>
    <row r="102" spans="1:27" ht="33.950000000000003" customHeight="1">
      <c r="A102" s="253"/>
      <c r="B102" s="413">
        <f t="shared" si="0"/>
        <v>64</v>
      </c>
      <c r="C102" s="597"/>
      <c r="D102" s="598"/>
      <c r="E102" s="598"/>
      <c r="F102" s="598"/>
      <c r="G102" s="598"/>
      <c r="H102" s="598"/>
      <c r="I102" s="598"/>
      <c r="J102" s="598"/>
      <c r="K102" s="598"/>
      <c r="L102" s="599"/>
      <c r="M102" s="596"/>
      <c r="N102" s="596"/>
      <c r="O102" s="596"/>
      <c r="P102" s="596"/>
      <c r="Q102" s="596"/>
      <c r="R102" s="583"/>
      <c r="S102" s="583"/>
      <c r="T102" s="583"/>
      <c r="U102" s="583"/>
      <c r="V102" s="583"/>
      <c r="W102" s="416"/>
      <c r="X102" s="1"/>
      <c r="Y102" s="2"/>
      <c r="Z102" s="411" t="str">
        <f>IFERROR(VLOOKUP(Y102, 【参考】数式用!$A$2:$B$48, 2, FALSE), "")</f>
        <v/>
      </c>
      <c r="AA102" s="412"/>
    </row>
    <row r="103" spans="1:27" ht="33.950000000000003" customHeight="1">
      <c r="A103" s="253"/>
      <c r="B103" s="413">
        <f t="shared" si="0"/>
        <v>65</v>
      </c>
      <c r="C103" s="597"/>
      <c r="D103" s="598"/>
      <c r="E103" s="598"/>
      <c r="F103" s="598"/>
      <c r="G103" s="598"/>
      <c r="H103" s="598"/>
      <c r="I103" s="598"/>
      <c r="J103" s="598"/>
      <c r="K103" s="598"/>
      <c r="L103" s="599"/>
      <c r="M103" s="596"/>
      <c r="N103" s="596"/>
      <c r="O103" s="596"/>
      <c r="P103" s="596"/>
      <c r="Q103" s="596"/>
      <c r="R103" s="583"/>
      <c r="S103" s="583"/>
      <c r="T103" s="583"/>
      <c r="U103" s="583"/>
      <c r="V103" s="583"/>
      <c r="W103" s="416"/>
      <c r="X103" s="1"/>
      <c r="Y103" s="2"/>
      <c r="Z103" s="411" t="str">
        <f>IFERROR(VLOOKUP(Y103, 【参考】数式用!$A$2:$B$48, 2, FALSE), "")</f>
        <v/>
      </c>
      <c r="AA103" s="412"/>
    </row>
    <row r="104" spans="1:27" ht="33.950000000000003" customHeight="1">
      <c r="A104" s="253"/>
      <c r="B104" s="413">
        <f t="shared" si="0"/>
        <v>66</v>
      </c>
      <c r="C104" s="597"/>
      <c r="D104" s="598"/>
      <c r="E104" s="598"/>
      <c r="F104" s="598"/>
      <c r="G104" s="598"/>
      <c r="H104" s="598"/>
      <c r="I104" s="598"/>
      <c r="J104" s="598"/>
      <c r="K104" s="598"/>
      <c r="L104" s="599"/>
      <c r="M104" s="596"/>
      <c r="N104" s="596"/>
      <c r="O104" s="596"/>
      <c r="P104" s="596"/>
      <c r="Q104" s="596"/>
      <c r="R104" s="583"/>
      <c r="S104" s="583"/>
      <c r="T104" s="583"/>
      <c r="U104" s="583"/>
      <c r="V104" s="583"/>
      <c r="W104" s="416"/>
      <c r="X104" s="1"/>
      <c r="Y104" s="2"/>
      <c r="Z104" s="411" t="str">
        <f>IFERROR(VLOOKUP(Y104, 【参考】数式用!$A$2:$B$48, 2, FALSE), "")</f>
        <v/>
      </c>
      <c r="AA104" s="412"/>
    </row>
    <row r="105" spans="1:27" ht="33.950000000000003" customHeight="1">
      <c r="A105" s="253"/>
      <c r="B105" s="413">
        <f t="shared" ref="B105:B138" si="1">B104+1</f>
        <v>67</v>
      </c>
      <c r="C105" s="597"/>
      <c r="D105" s="598"/>
      <c r="E105" s="598"/>
      <c r="F105" s="598"/>
      <c r="G105" s="598"/>
      <c r="H105" s="598"/>
      <c r="I105" s="598"/>
      <c r="J105" s="598"/>
      <c r="K105" s="598"/>
      <c r="L105" s="599"/>
      <c r="M105" s="596"/>
      <c r="N105" s="596"/>
      <c r="O105" s="596"/>
      <c r="P105" s="596"/>
      <c r="Q105" s="596"/>
      <c r="R105" s="583"/>
      <c r="S105" s="583"/>
      <c r="T105" s="583"/>
      <c r="U105" s="583"/>
      <c r="V105" s="583"/>
      <c r="W105" s="416"/>
      <c r="X105" s="1"/>
      <c r="Y105" s="2"/>
      <c r="Z105" s="411" t="str">
        <f>IFERROR(VLOOKUP(Y105, 【参考】数式用!$A$2:$B$48, 2, FALSE), "")</f>
        <v/>
      </c>
      <c r="AA105" s="412"/>
    </row>
    <row r="106" spans="1:27" ht="33.950000000000003" customHeight="1">
      <c r="A106" s="253"/>
      <c r="B106" s="413">
        <f t="shared" si="1"/>
        <v>68</v>
      </c>
      <c r="C106" s="597"/>
      <c r="D106" s="598"/>
      <c r="E106" s="598"/>
      <c r="F106" s="598"/>
      <c r="G106" s="598"/>
      <c r="H106" s="598"/>
      <c r="I106" s="598"/>
      <c r="J106" s="598"/>
      <c r="K106" s="598"/>
      <c r="L106" s="599"/>
      <c r="M106" s="596"/>
      <c r="N106" s="596"/>
      <c r="O106" s="596"/>
      <c r="P106" s="596"/>
      <c r="Q106" s="596"/>
      <c r="R106" s="583"/>
      <c r="S106" s="583"/>
      <c r="T106" s="583"/>
      <c r="U106" s="583"/>
      <c r="V106" s="583"/>
      <c r="W106" s="416"/>
      <c r="X106" s="1"/>
      <c r="Y106" s="2"/>
      <c r="Z106" s="411" t="str">
        <f>IFERROR(VLOOKUP(Y106, 【参考】数式用!$A$2:$B$48, 2, FALSE), "")</f>
        <v/>
      </c>
      <c r="AA106" s="412"/>
    </row>
    <row r="107" spans="1:27" ht="33.950000000000003" customHeight="1">
      <c r="A107" s="253"/>
      <c r="B107" s="413">
        <f t="shared" si="1"/>
        <v>69</v>
      </c>
      <c r="C107" s="597"/>
      <c r="D107" s="598"/>
      <c r="E107" s="598"/>
      <c r="F107" s="598"/>
      <c r="G107" s="598"/>
      <c r="H107" s="598"/>
      <c r="I107" s="598"/>
      <c r="J107" s="598"/>
      <c r="K107" s="598"/>
      <c r="L107" s="599"/>
      <c r="M107" s="596"/>
      <c r="N107" s="596"/>
      <c r="O107" s="596"/>
      <c r="P107" s="596"/>
      <c r="Q107" s="596"/>
      <c r="R107" s="583"/>
      <c r="S107" s="583"/>
      <c r="T107" s="583"/>
      <c r="U107" s="583"/>
      <c r="V107" s="583"/>
      <c r="W107" s="416"/>
      <c r="X107" s="1"/>
      <c r="Y107" s="2"/>
      <c r="Z107" s="411" t="str">
        <f>IFERROR(VLOOKUP(Y107, 【参考】数式用!$A$2:$B$48, 2, FALSE), "")</f>
        <v/>
      </c>
      <c r="AA107" s="412"/>
    </row>
    <row r="108" spans="1:27" ht="33.950000000000003" customHeight="1">
      <c r="A108" s="253"/>
      <c r="B108" s="413">
        <f t="shared" si="1"/>
        <v>70</v>
      </c>
      <c r="C108" s="597"/>
      <c r="D108" s="598"/>
      <c r="E108" s="598"/>
      <c r="F108" s="598"/>
      <c r="G108" s="598"/>
      <c r="H108" s="598"/>
      <c r="I108" s="598"/>
      <c r="J108" s="598"/>
      <c r="K108" s="598"/>
      <c r="L108" s="599"/>
      <c r="M108" s="596"/>
      <c r="N108" s="596"/>
      <c r="O108" s="596"/>
      <c r="P108" s="596"/>
      <c r="Q108" s="596"/>
      <c r="R108" s="583"/>
      <c r="S108" s="583"/>
      <c r="T108" s="583"/>
      <c r="U108" s="583"/>
      <c r="V108" s="583"/>
      <c r="W108" s="416"/>
      <c r="X108" s="1"/>
      <c r="Y108" s="2"/>
      <c r="Z108" s="411" t="str">
        <f>IFERROR(VLOOKUP(Y108, 【参考】数式用!$A$2:$B$48, 2, FALSE), "")</f>
        <v/>
      </c>
      <c r="AA108" s="412"/>
    </row>
    <row r="109" spans="1:27" ht="33.950000000000003" customHeight="1">
      <c r="A109" s="253"/>
      <c r="B109" s="413">
        <f t="shared" si="1"/>
        <v>71</v>
      </c>
      <c r="C109" s="597"/>
      <c r="D109" s="598"/>
      <c r="E109" s="598"/>
      <c r="F109" s="598"/>
      <c r="G109" s="598"/>
      <c r="H109" s="598"/>
      <c r="I109" s="598"/>
      <c r="J109" s="598"/>
      <c r="K109" s="598"/>
      <c r="L109" s="599"/>
      <c r="M109" s="596"/>
      <c r="N109" s="596"/>
      <c r="O109" s="596"/>
      <c r="P109" s="596"/>
      <c r="Q109" s="596"/>
      <c r="R109" s="583"/>
      <c r="S109" s="583"/>
      <c r="T109" s="583"/>
      <c r="U109" s="583"/>
      <c r="V109" s="583"/>
      <c r="W109" s="416"/>
      <c r="X109" s="1"/>
      <c r="Y109" s="2"/>
      <c r="Z109" s="411" t="str">
        <f>IFERROR(VLOOKUP(Y109, 【参考】数式用!$A$2:$B$48, 2, FALSE), "")</f>
        <v/>
      </c>
      <c r="AA109" s="412"/>
    </row>
    <row r="110" spans="1:27" ht="33.950000000000003" customHeight="1">
      <c r="A110" s="253"/>
      <c r="B110" s="413">
        <f t="shared" si="1"/>
        <v>72</v>
      </c>
      <c r="C110" s="597"/>
      <c r="D110" s="598"/>
      <c r="E110" s="598"/>
      <c r="F110" s="598"/>
      <c r="G110" s="598"/>
      <c r="H110" s="598"/>
      <c r="I110" s="598"/>
      <c r="J110" s="598"/>
      <c r="K110" s="598"/>
      <c r="L110" s="599"/>
      <c r="M110" s="596"/>
      <c r="N110" s="596"/>
      <c r="O110" s="596"/>
      <c r="P110" s="596"/>
      <c r="Q110" s="596"/>
      <c r="R110" s="583"/>
      <c r="S110" s="583"/>
      <c r="T110" s="583"/>
      <c r="U110" s="583"/>
      <c r="V110" s="583"/>
      <c r="W110" s="416"/>
      <c r="X110" s="1"/>
      <c r="Y110" s="2"/>
      <c r="Z110" s="411" t="str">
        <f>IFERROR(VLOOKUP(Y110, 【参考】数式用!$A$2:$B$48, 2, FALSE), "")</f>
        <v/>
      </c>
      <c r="AA110" s="412"/>
    </row>
    <row r="111" spans="1:27" ht="33.950000000000003" customHeight="1">
      <c r="A111" s="253"/>
      <c r="B111" s="413">
        <f t="shared" si="1"/>
        <v>73</v>
      </c>
      <c r="C111" s="597"/>
      <c r="D111" s="598"/>
      <c r="E111" s="598"/>
      <c r="F111" s="598"/>
      <c r="G111" s="598"/>
      <c r="H111" s="598"/>
      <c r="I111" s="598"/>
      <c r="J111" s="598"/>
      <c r="K111" s="598"/>
      <c r="L111" s="599"/>
      <c r="M111" s="596"/>
      <c r="N111" s="596"/>
      <c r="O111" s="596"/>
      <c r="P111" s="596"/>
      <c r="Q111" s="596"/>
      <c r="R111" s="583"/>
      <c r="S111" s="583"/>
      <c r="T111" s="583"/>
      <c r="U111" s="583"/>
      <c r="V111" s="583"/>
      <c r="W111" s="416"/>
      <c r="X111" s="1"/>
      <c r="Y111" s="2"/>
      <c r="Z111" s="411" t="str">
        <f>IFERROR(VLOOKUP(Y111, 【参考】数式用!$A$2:$B$48, 2, FALSE), "")</f>
        <v/>
      </c>
      <c r="AA111" s="412"/>
    </row>
    <row r="112" spans="1:27" ht="33.950000000000003" customHeight="1">
      <c r="A112" s="253"/>
      <c r="B112" s="413">
        <f t="shared" si="1"/>
        <v>74</v>
      </c>
      <c r="C112" s="597"/>
      <c r="D112" s="598"/>
      <c r="E112" s="598"/>
      <c r="F112" s="598"/>
      <c r="G112" s="598"/>
      <c r="H112" s="598"/>
      <c r="I112" s="598"/>
      <c r="J112" s="598"/>
      <c r="K112" s="598"/>
      <c r="L112" s="599"/>
      <c r="M112" s="596"/>
      <c r="N112" s="596"/>
      <c r="O112" s="596"/>
      <c r="P112" s="596"/>
      <c r="Q112" s="596"/>
      <c r="R112" s="583"/>
      <c r="S112" s="583"/>
      <c r="T112" s="583"/>
      <c r="U112" s="583"/>
      <c r="V112" s="583"/>
      <c r="W112" s="416"/>
      <c r="X112" s="1"/>
      <c r="Y112" s="2"/>
      <c r="Z112" s="411" t="str">
        <f>IFERROR(VLOOKUP(Y112, 【参考】数式用!$A$2:$B$48, 2, FALSE), "")</f>
        <v/>
      </c>
      <c r="AA112" s="412"/>
    </row>
    <row r="113" spans="1:27" ht="33.950000000000003" customHeight="1">
      <c r="A113" s="253"/>
      <c r="B113" s="413">
        <f t="shared" si="1"/>
        <v>75</v>
      </c>
      <c r="C113" s="597"/>
      <c r="D113" s="598"/>
      <c r="E113" s="598"/>
      <c r="F113" s="598"/>
      <c r="G113" s="598"/>
      <c r="H113" s="598"/>
      <c r="I113" s="598"/>
      <c r="J113" s="598"/>
      <c r="K113" s="598"/>
      <c r="L113" s="599"/>
      <c r="M113" s="596"/>
      <c r="N113" s="596"/>
      <c r="O113" s="596"/>
      <c r="P113" s="596"/>
      <c r="Q113" s="596"/>
      <c r="R113" s="583"/>
      <c r="S113" s="583"/>
      <c r="T113" s="583"/>
      <c r="U113" s="583"/>
      <c r="V113" s="583"/>
      <c r="W113" s="416"/>
      <c r="X113" s="1"/>
      <c r="Y113" s="2"/>
      <c r="Z113" s="411" t="str">
        <f>IFERROR(VLOOKUP(Y113, 【参考】数式用!$A$2:$B$48, 2, FALSE), "")</f>
        <v/>
      </c>
      <c r="AA113" s="412"/>
    </row>
    <row r="114" spans="1:27" ht="33.950000000000003" customHeight="1">
      <c r="A114" s="253"/>
      <c r="B114" s="413">
        <f t="shared" si="1"/>
        <v>76</v>
      </c>
      <c r="C114" s="597"/>
      <c r="D114" s="598"/>
      <c r="E114" s="598"/>
      <c r="F114" s="598"/>
      <c r="G114" s="598"/>
      <c r="H114" s="598"/>
      <c r="I114" s="598"/>
      <c r="J114" s="598"/>
      <c r="K114" s="598"/>
      <c r="L114" s="599"/>
      <c r="M114" s="596"/>
      <c r="N114" s="596"/>
      <c r="O114" s="596"/>
      <c r="P114" s="596"/>
      <c r="Q114" s="596"/>
      <c r="R114" s="583"/>
      <c r="S114" s="583"/>
      <c r="T114" s="583"/>
      <c r="U114" s="583"/>
      <c r="V114" s="583"/>
      <c r="W114" s="416"/>
      <c r="X114" s="1"/>
      <c r="Y114" s="2"/>
      <c r="Z114" s="411" t="str">
        <f>IFERROR(VLOOKUP(Y114, 【参考】数式用!$A$2:$B$48, 2, FALSE), "")</f>
        <v/>
      </c>
      <c r="AA114" s="412"/>
    </row>
    <row r="115" spans="1:27" ht="33.950000000000003" customHeight="1">
      <c r="A115" s="253"/>
      <c r="B115" s="413">
        <f t="shared" si="1"/>
        <v>77</v>
      </c>
      <c r="C115" s="597"/>
      <c r="D115" s="598"/>
      <c r="E115" s="598"/>
      <c r="F115" s="598"/>
      <c r="G115" s="598"/>
      <c r="H115" s="598"/>
      <c r="I115" s="598"/>
      <c r="J115" s="598"/>
      <c r="K115" s="598"/>
      <c r="L115" s="599"/>
      <c r="M115" s="596"/>
      <c r="N115" s="596"/>
      <c r="O115" s="596"/>
      <c r="P115" s="596"/>
      <c r="Q115" s="596"/>
      <c r="R115" s="583"/>
      <c r="S115" s="583"/>
      <c r="T115" s="583"/>
      <c r="U115" s="583"/>
      <c r="V115" s="583"/>
      <c r="W115" s="416"/>
      <c r="X115" s="1"/>
      <c r="Y115" s="2"/>
      <c r="Z115" s="411" t="str">
        <f>IFERROR(VLOOKUP(Y115, 【参考】数式用!$A$2:$B$48, 2, FALSE), "")</f>
        <v/>
      </c>
      <c r="AA115" s="412"/>
    </row>
    <row r="116" spans="1:27" ht="33.950000000000003" customHeight="1">
      <c r="A116" s="253"/>
      <c r="B116" s="413">
        <f t="shared" si="1"/>
        <v>78</v>
      </c>
      <c r="C116" s="597"/>
      <c r="D116" s="598"/>
      <c r="E116" s="598"/>
      <c r="F116" s="598"/>
      <c r="G116" s="598"/>
      <c r="H116" s="598"/>
      <c r="I116" s="598"/>
      <c r="J116" s="598"/>
      <c r="K116" s="598"/>
      <c r="L116" s="599"/>
      <c r="M116" s="596"/>
      <c r="N116" s="596"/>
      <c r="O116" s="596"/>
      <c r="P116" s="596"/>
      <c r="Q116" s="596"/>
      <c r="R116" s="583"/>
      <c r="S116" s="583"/>
      <c r="T116" s="583"/>
      <c r="U116" s="583"/>
      <c r="V116" s="583"/>
      <c r="W116" s="416"/>
      <c r="X116" s="1"/>
      <c r="Y116" s="2"/>
      <c r="Z116" s="411" t="str">
        <f>IFERROR(VLOOKUP(Y116, 【参考】数式用!$A$2:$B$48, 2, FALSE), "")</f>
        <v/>
      </c>
      <c r="AA116" s="412"/>
    </row>
    <row r="117" spans="1:27" ht="33.950000000000003" customHeight="1">
      <c r="A117" s="253"/>
      <c r="B117" s="413">
        <f t="shared" si="1"/>
        <v>79</v>
      </c>
      <c r="C117" s="597"/>
      <c r="D117" s="598"/>
      <c r="E117" s="598"/>
      <c r="F117" s="598"/>
      <c r="G117" s="598"/>
      <c r="H117" s="598"/>
      <c r="I117" s="598"/>
      <c r="J117" s="598"/>
      <c r="K117" s="598"/>
      <c r="L117" s="599"/>
      <c r="M117" s="596"/>
      <c r="N117" s="596"/>
      <c r="O117" s="596"/>
      <c r="P117" s="596"/>
      <c r="Q117" s="596"/>
      <c r="R117" s="583"/>
      <c r="S117" s="583"/>
      <c r="T117" s="583"/>
      <c r="U117" s="583"/>
      <c r="V117" s="583"/>
      <c r="W117" s="416"/>
      <c r="X117" s="1"/>
      <c r="Y117" s="2"/>
      <c r="Z117" s="411" t="str">
        <f>IFERROR(VLOOKUP(Y117, 【参考】数式用!$A$2:$B$48, 2, FALSE), "")</f>
        <v/>
      </c>
      <c r="AA117" s="412"/>
    </row>
    <row r="118" spans="1:27" ht="33.950000000000003" customHeight="1">
      <c r="A118" s="253"/>
      <c r="B118" s="413">
        <f t="shared" si="1"/>
        <v>80</v>
      </c>
      <c r="C118" s="597"/>
      <c r="D118" s="598"/>
      <c r="E118" s="598"/>
      <c r="F118" s="598"/>
      <c r="G118" s="598"/>
      <c r="H118" s="598"/>
      <c r="I118" s="598"/>
      <c r="J118" s="598"/>
      <c r="K118" s="598"/>
      <c r="L118" s="599"/>
      <c r="M118" s="596"/>
      <c r="N118" s="596"/>
      <c r="O118" s="596"/>
      <c r="P118" s="596"/>
      <c r="Q118" s="596"/>
      <c r="R118" s="583"/>
      <c r="S118" s="583"/>
      <c r="T118" s="583"/>
      <c r="U118" s="583"/>
      <c r="V118" s="583"/>
      <c r="W118" s="416"/>
      <c r="X118" s="1"/>
      <c r="Y118" s="2"/>
      <c r="Z118" s="411" t="str">
        <f>IFERROR(VLOOKUP(Y118, 【参考】数式用!$A$2:$B$48, 2, FALSE), "")</f>
        <v/>
      </c>
      <c r="AA118" s="412"/>
    </row>
    <row r="119" spans="1:27" ht="33.950000000000003" customHeight="1">
      <c r="A119" s="253"/>
      <c r="B119" s="413">
        <f t="shared" si="1"/>
        <v>81</v>
      </c>
      <c r="C119" s="597"/>
      <c r="D119" s="598"/>
      <c r="E119" s="598"/>
      <c r="F119" s="598"/>
      <c r="G119" s="598"/>
      <c r="H119" s="598"/>
      <c r="I119" s="598"/>
      <c r="J119" s="598"/>
      <c r="K119" s="598"/>
      <c r="L119" s="599"/>
      <c r="M119" s="596"/>
      <c r="N119" s="596"/>
      <c r="O119" s="596"/>
      <c r="P119" s="596"/>
      <c r="Q119" s="596"/>
      <c r="R119" s="583"/>
      <c r="S119" s="583"/>
      <c r="T119" s="583"/>
      <c r="U119" s="583"/>
      <c r="V119" s="583"/>
      <c r="W119" s="416"/>
      <c r="X119" s="1"/>
      <c r="Y119" s="2"/>
      <c r="Z119" s="411" t="str">
        <f>IFERROR(VLOOKUP(Y119, 【参考】数式用!$A$2:$B$48, 2, FALSE), "")</f>
        <v/>
      </c>
      <c r="AA119" s="412"/>
    </row>
    <row r="120" spans="1:27" ht="33.950000000000003" customHeight="1">
      <c r="A120" s="253"/>
      <c r="B120" s="413">
        <f t="shared" si="1"/>
        <v>82</v>
      </c>
      <c r="C120" s="597"/>
      <c r="D120" s="598"/>
      <c r="E120" s="598"/>
      <c r="F120" s="598"/>
      <c r="G120" s="598"/>
      <c r="H120" s="598"/>
      <c r="I120" s="598"/>
      <c r="J120" s="598"/>
      <c r="K120" s="598"/>
      <c r="L120" s="599"/>
      <c r="M120" s="596"/>
      <c r="N120" s="596"/>
      <c r="O120" s="596"/>
      <c r="P120" s="596"/>
      <c r="Q120" s="596"/>
      <c r="R120" s="583"/>
      <c r="S120" s="583"/>
      <c r="T120" s="583"/>
      <c r="U120" s="583"/>
      <c r="V120" s="583"/>
      <c r="W120" s="416"/>
      <c r="X120" s="1"/>
      <c r="Y120" s="2"/>
      <c r="Z120" s="411" t="str">
        <f>IFERROR(VLOOKUP(Y120, 【参考】数式用!$A$2:$B$48, 2, FALSE), "")</f>
        <v/>
      </c>
      <c r="AA120" s="412"/>
    </row>
    <row r="121" spans="1:27" ht="33.950000000000003" customHeight="1">
      <c r="A121" s="253"/>
      <c r="B121" s="413">
        <f t="shared" si="1"/>
        <v>83</v>
      </c>
      <c r="C121" s="597"/>
      <c r="D121" s="598"/>
      <c r="E121" s="598"/>
      <c r="F121" s="598"/>
      <c r="G121" s="598"/>
      <c r="H121" s="598"/>
      <c r="I121" s="598"/>
      <c r="J121" s="598"/>
      <c r="K121" s="598"/>
      <c r="L121" s="599"/>
      <c r="M121" s="596"/>
      <c r="N121" s="596"/>
      <c r="O121" s="596"/>
      <c r="P121" s="596"/>
      <c r="Q121" s="596"/>
      <c r="R121" s="583"/>
      <c r="S121" s="583"/>
      <c r="T121" s="583"/>
      <c r="U121" s="583"/>
      <c r="V121" s="583"/>
      <c r="W121" s="416"/>
      <c r="X121" s="1"/>
      <c r="Y121" s="2"/>
      <c r="Z121" s="411" t="str">
        <f>IFERROR(VLOOKUP(Y121, 【参考】数式用!$A$2:$B$48, 2, FALSE), "")</f>
        <v/>
      </c>
      <c r="AA121" s="412"/>
    </row>
    <row r="122" spans="1:27" ht="33.950000000000003" customHeight="1">
      <c r="A122" s="253"/>
      <c r="B122" s="413">
        <f t="shared" si="1"/>
        <v>84</v>
      </c>
      <c r="C122" s="597"/>
      <c r="D122" s="598"/>
      <c r="E122" s="598"/>
      <c r="F122" s="598"/>
      <c r="G122" s="598"/>
      <c r="H122" s="598"/>
      <c r="I122" s="598"/>
      <c r="J122" s="598"/>
      <c r="K122" s="598"/>
      <c r="L122" s="599"/>
      <c r="M122" s="596"/>
      <c r="N122" s="596"/>
      <c r="O122" s="596"/>
      <c r="P122" s="596"/>
      <c r="Q122" s="596"/>
      <c r="R122" s="583"/>
      <c r="S122" s="583"/>
      <c r="T122" s="583"/>
      <c r="U122" s="583"/>
      <c r="V122" s="583"/>
      <c r="W122" s="416"/>
      <c r="X122" s="1"/>
      <c r="Y122" s="2"/>
      <c r="Z122" s="411" t="str">
        <f>IFERROR(VLOOKUP(Y122, 【参考】数式用!$A$2:$B$48, 2, FALSE), "")</f>
        <v/>
      </c>
      <c r="AA122" s="412"/>
    </row>
    <row r="123" spans="1:27" ht="33.950000000000003" customHeight="1">
      <c r="A123" s="253"/>
      <c r="B123" s="413">
        <f t="shared" si="1"/>
        <v>85</v>
      </c>
      <c r="C123" s="597"/>
      <c r="D123" s="598"/>
      <c r="E123" s="598"/>
      <c r="F123" s="598"/>
      <c r="G123" s="598"/>
      <c r="H123" s="598"/>
      <c r="I123" s="598"/>
      <c r="J123" s="598"/>
      <c r="K123" s="598"/>
      <c r="L123" s="599"/>
      <c r="M123" s="596"/>
      <c r="N123" s="596"/>
      <c r="O123" s="596"/>
      <c r="P123" s="596"/>
      <c r="Q123" s="596"/>
      <c r="R123" s="583"/>
      <c r="S123" s="583"/>
      <c r="T123" s="583"/>
      <c r="U123" s="583"/>
      <c r="V123" s="583"/>
      <c r="W123" s="416"/>
      <c r="X123" s="1"/>
      <c r="Y123" s="2"/>
      <c r="Z123" s="411" t="str">
        <f>IFERROR(VLOOKUP(Y123, 【参考】数式用!$A$2:$B$48, 2, FALSE), "")</f>
        <v/>
      </c>
      <c r="AA123" s="412"/>
    </row>
    <row r="124" spans="1:27" ht="33.950000000000003" customHeight="1">
      <c r="A124" s="253"/>
      <c r="B124" s="413">
        <f t="shared" si="1"/>
        <v>86</v>
      </c>
      <c r="C124" s="597"/>
      <c r="D124" s="598"/>
      <c r="E124" s="598"/>
      <c r="F124" s="598"/>
      <c r="G124" s="598"/>
      <c r="H124" s="598"/>
      <c r="I124" s="598"/>
      <c r="J124" s="598"/>
      <c r="K124" s="598"/>
      <c r="L124" s="599"/>
      <c r="M124" s="596"/>
      <c r="N124" s="596"/>
      <c r="O124" s="596"/>
      <c r="P124" s="596"/>
      <c r="Q124" s="596"/>
      <c r="R124" s="583"/>
      <c r="S124" s="583"/>
      <c r="T124" s="583"/>
      <c r="U124" s="583"/>
      <c r="V124" s="583"/>
      <c r="W124" s="416"/>
      <c r="X124" s="1"/>
      <c r="Y124" s="2"/>
      <c r="Z124" s="411" t="str">
        <f>IFERROR(VLOOKUP(Y124, 【参考】数式用!$A$2:$B$48, 2, FALSE), "")</f>
        <v/>
      </c>
      <c r="AA124" s="412"/>
    </row>
    <row r="125" spans="1:27" ht="33.950000000000003" customHeight="1">
      <c r="A125" s="253"/>
      <c r="B125" s="413">
        <f t="shared" si="1"/>
        <v>87</v>
      </c>
      <c r="C125" s="597"/>
      <c r="D125" s="598"/>
      <c r="E125" s="598"/>
      <c r="F125" s="598"/>
      <c r="G125" s="598"/>
      <c r="H125" s="598"/>
      <c r="I125" s="598"/>
      <c r="J125" s="598"/>
      <c r="K125" s="598"/>
      <c r="L125" s="599"/>
      <c r="M125" s="596"/>
      <c r="N125" s="596"/>
      <c r="O125" s="596"/>
      <c r="P125" s="596"/>
      <c r="Q125" s="596"/>
      <c r="R125" s="583"/>
      <c r="S125" s="583"/>
      <c r="T125" s="583"/>
      <c r="U125" s="583"/>
      <c r="V125" s="583"/>
      <c r="W125" s="416"/>
      <c r="X125" s="1"/>
      <c r="Y125" s="2"/>
      <c r="Z125" s="411" t="str">
        <f>IFERROR(VLOOKUP(Y125, 【参考】数式用!$A$2:$B$48, 2, FALSE), "")</f>
        <v/>
      </c>
      <c r="AA125" s="412"/>
    </row>
    <row r="126" spans="1:27" ht="33.950000000000003" customHeight="1">
      <c r="A126" s="253"/>
      <c r="B126" s="413">
        <f t="shared" si="1"/>
        <v>88</v>
      </c>
      <c r="C126" s="597"/>
      <c r="D126" s="598"/>
      <c r="E126" s="598"/>
      <c r="F126" s="598"/>
      <c r="G126" s="598"/>
      <c r="H126" s="598"/>
      <c r="I126" s="598"/>
      <c r="J126" s="598"/>
      <c r="K126" s="598"/>
      <c r="L126" s="599"/>
      <c r="M126" s="596"/>
      <c r="N126" s="596"/>
      <c r="O126" s="596"/>
      <c r="P126" s="596"/>
      <c r="Q126" s="596"/>
      <c r="R126" s="583"/>
      <c r="S126" s="583"/>
      <c r="T126" s="583"/>
      <c r="U126" s="583"/>
      <c r="V126" s="583"/>
      <c r="W126" s="416"/>
      <c r="X126" s="1"/>
      <c r="Y126" s="2"/>
      <c r="Z126" s="411" t="str">
        <f>IFERROR(VLOOKUP(Y126, 【参考】数式用!$A$2:$B$48, 2, FALSE), "")</f>
        <v/>
      </c>
      <c r="AA126" s="412"/>
    </row>
    <row r="127" spans="1:27" ht="33.950000000000003" customHeight="1">
      <c r="A127" s="253"/>
      <c r="B127" s="413">
        <f t="shared" si="1"/>
        <v>89</v>
      </c>
      <c r="C127" s="597"/>
      <c r="D127" s="598"/>
      <c r="E127" s="598"/>
      <c r="F127" s="598"/>
      <c r="G127" s="598"/>
      <c r="H127" s="598"/>
      <c r="I127" s="598"/>
      <c r="J127" s="598"/>
      <c r="K127" s="598"/>
      <c r="L127" s="599"/>
      <c r="M127" s="596"/>
      <c r="N127" s="596"/>
      <c r="O127" s="596"/>
      <c r="P127" s="596"/>
      <c r="Q127" s="596"/>
      <c r="R127" s="583"/>
      <c r="S127" s="583"/>
      <c r="T127" s="583"/>
      <c r="U127" s="583"/>
      <c r="V127" s="583"/>
      <c r="W127" s="416"/>
      <c r="X127" s="1"/>
      <c r="Y127" s="2"/>
      <c r="Z127" s="411" t="str">
        <f>IFERROR(VLOOKUP(Y127, 【参考】数式用!$A$2:$B$48, 2, FALSE), "")</f>
        <v/>
      </c>
      <c r="AA127" s="412"/>
    </row>
    <row r="128" spans="1:27" ht="33.950000000000003" customHeight="1">
      <c r="A128" s="253"/>
      <c r="B128" s="413">
        <f t="shared" si="1"/>
        <v>90</v>
      </c>
      <c r="C128" s="597"/>
      <c r="D128" s="598"/>
      <c r="E128" s="598"/>
      <c r="F128" s="598"/>
      <c r="G128" s="598"/>
      <c r="H128" s="598"/>
      <c r="I128" s="598"/>
      <c r="J128" s="598"/>
      <c r="K128" s="598"/>
      <c r="L128" s="599"/>
      <c r="M128" s="596"/>
      <c r="N128" s="596"/>
      <c r="O128" s="596"/>
      <c r="P128" s="596"/>
      <c r="Q128" s="596"/>
      <c r="R128" s="583"/>
      <c r="S128" s="583"/>
      <c r="T128" s="583"/>
      <c r="U128" s="583"/>
      <c r="V128" s="583"/>
      <c r="W128" s="416"/>
      <c r="X128" s="1"/>
      <c r="Y128" s="2"/>
      <c r="Z128" s="411" t="str">
        <f>IFERROR(VLOOKUP(Y128, 【参考】数式用!$A$2:$B$48, 2, FALSE), "")</f>
        <v/>
      </c>
      <c r="AA128" s="412"/>
    </row>
    <row r="129" spans="1:27" ht="33.950000000000003" customHeight="1">
      <c r="A129" s="253"/>
      <c r="B129" s="413">
        <f t="shared" si="1"/>
        <v>91</v>
      </c>
      <c r="C129" s="597"/>
      <c r="D129" s="598"/>
      <c r="E129" s="598"/>
      <c r="F129" s="598"/>
      <c r="G129" s="598"/>
      <c r="H129" s="598"/>
      <c r="I129" s="598"/>
      <c r="J129" s="598"/>
      <c r="K129" s="598"/>
      <c r="L129" s="599"/>
      <c r="M129" s="596"/>
      <c r="N129" s="596"/>
      <c r="O129" s="596"/>
      <c r="P129" s="596"/>
      <c r="Q129" s="596"/>
      <c r="R129" s="583"/>
      <c r="S129" s="583"/>
      <c r="T129" s="583"/>
      <c r="U129" s="583"/>
      <c r="V129" s="583"/>
      <c r="W129" s="416"/>
      <c r="X129" s="1"/>
      <c r="Y129" s="2"/>
      <c r="Z129" s="411" t="str">
        <f>IFERROR(VLOOKUP(Y129, 【参考】数式用!$A$2:$B$48, 2, FALSE), "")</f>
        <v/>
      </c>
      <c r="AA129" s="412"/>
    </row>
    <row r="130" spans="1:27" ht="33.950000000000003" customHeight="1">
      <c r="A130" s="253"/>
      <c r="B130" s="413">
        <f t="shared" si="1"/>
        <v>92</v>
      </c>
      <c r="C130" s="597"/>
      <c r="D130" s="598"/>
      <c r="E130" s="598"/>
      <c r="F130" s="598"/>
      <c r="G130" s="598"/>
      <c r="H130" s="598"/>
      <c r="I130" s="598"/>
      <c r="J130" s="598"/>
      <c r="K130" s="598"/>
      <c r="L130" s="599"/>
      <c r="M130" s="596"/>
      <c r="N130" s="596"/>
      <c r="O130" s="596"/>
      <c r="P130" s="596"/>
      <c r="Q130" s="596"/>
      <c r="R130" s="583"/>
      <c r="S130" s="583"/>
      <c r="T130" s="583"/>
      <c r="U130" s="583"/>
      <c r="V130" s="583"/>
      <c r="W130" s="416"/>
      <c r="X130" s="1"/>
      <c r="Y130" s="2"/>
      <c r="Z130" s="411" t="str">
        <f>IFERROR(VLOOKUP(Y130, 【参考】数式用!$A$2:$B$48, 2, FALSE), "")</f>
        <v/>
      </c>
      <c r="AA130" s="412"/>
    </row>
    <row r="131" spans="1:27" ht="33.950000000000003" customHeight="1">
      <c r="A131" s="253"/>
      <c r="B131" s="413">
        <f t="shared" si="1"/>
        <v>93</v>
      </c>
      <c r="C131" s="597"/>
      <c r="D131" s="598"/>
      <c r="E131" s="598"/>
      <c r="F131" s="598"/>
      <c r="G131" s="598"/>
      <c r="H131" s="598"/>
      <c r="I131" s="598"/>
      <c r="J131" s="598"/>
      <c r="K131" s="598"/>
      <c r="L131" s="599"/>
      <c r="M131" s="596"/>
      <c r="N131" s="596"/>
      <c r="O131" s="596"/>
      <c r="P131" s="596"/>
      <c r="Q131" s="596"/>
      <c r="R131" s="583"/>
      <c r="S131" s="583"/>
      <c r="T131" s="583"/>
      <c r="U131" s="583"/>
      <c r="V131" s="583"/>
      <c r="W131" s="416"/>
      <c r="X131" s="1"/>
      <c r="Y131" s="2"/>
      <c r="Z131" s="411" t="str">
        <f>IFERROR(VLOOKUP(Y131, 【参考】数式用!$A$2:$B$48, 2, FALSE), "")</f>
        <v/>
      </c>
      <c r="AA131" s="412"/>
    </row>
    <row r="132" spans="1:27" ht="33.950000000000003" customHeight="1">
      <c r="A132" s="253"/>
      <c r="B132" s="413">
        <f t="shared" si="1"/>
        <v>94</v>
      </c>
      <c r="C132" s="597"/>
      <c r="D132" s="598"/>
      <c r="E132" s="598"/>
      <c r="F132" s="598"/>
      <c r="G132" s="598"/>
      <c r="H132" s="598"/>
      <c r="I132" s="598"/>
      <c r="J132" s="598"/>
      <c r="K132" s="598"/>
      <c r="L132" s="599"/>
      <c r="M132" s="596"/>
      <c r="N132" s="596"/>
      <c r="O132" s="596"/>
      <c r="P132" s="596"/>
      <c r="Q132" s="596"/>
      <c r="R132" s="583"/>
      <c r="S132" s="583"/>
      <c r="T132" s="583"/>
      <c r="U132" s="583"/>
      <c r="V132" s="583"/>
      <c r="W132" s="416"/>
      <c r="X132" s="1"/>
      <c r="Y132" s="2"/>
      <c r="Z132" s="411" t="str">
        <f>IFERROR(VLOOKUP(Y132, 【参考】数式用!$A$2:$B$48, 2, FALSE), "")</f>
        <v/>
      </c>
      <c r="AA132" s="412"/>
    </row>
    <row r="133" spans="1:27" ht="33.950000000000003" customHeight="1">
      <c r="A133" s="253"/>
      <c r="B133" s="413">
        <f t="shared" si="1"/>
        <v>95</v>
      </c>
      <c r="C133" s="597"/>
      <c r="D133" s="598"/>
      <c r="E133" s="598"/>
      <c r="F133" s="598"/>
      <c r="G133" s="598"/>
      <c r="H133" s="598"/>
      <c r="I133" s="598"/>
      <c r="J133" s="598"/>
      <c r="K133" s="598"/>
      <c r="L133" s="599"/>
      <c r="M133" s="596"/>
      <c r="N133" s="596"/>
      <c r="O133" s="596"/>
      <c r="P133" s="596"/>
      <c r="Q133" s="596"/>
      <c r="R133" s="583"/>
      <c r="S133" s="583"/>
      <c r="T133" s="583"/>
      <c r="U133" s="583"/>
      <c r="V133" s="583"/>
      <c r="W133" s="416"/>
      <c r="X133" s="1"/>
      <c r="Y133" s="2"/>
      <c r="Z133" s="411" t="str">
        <f>IFERROR(VLOOKUP(Y133, 【参考】数式用!$A$2:$B$48, 2, FALSE), "")</f>
        <v/>
      </c>
      <c r="AA133" s="412"/>
    </row>
    <row r="134" spans="1:27" ht="33.950000000000003" customHeight="1">
      <c r="A134" s="253"/>
      <c r="B134" s="413">
        <f t="shared" si="1"/>
        <v>96</v>
      </c>
      <c r="C134" s="597"/>
      <c r="D134" s="598"/>
      <c r="E134" s="598"/>
      <c r="F134" s="598"/>
      <c r="G134" s="598"/>
      <c r="H134" s="598"/>
      <c r="I134" s="598"/>
      <c r="J134" s="598"/>
      <c r="K134" s="598"/>
      <c r="L134" s="599"/>
      <c r="M134" s="596"/>
      <c r="N134" s="596"/>
      <c r="O134" s="596"/>
      <c r="P134" s="596"/>
      <c r="Q134" s="596"/>
      <c r="R134" s="583"/>
      <c r="S134" s="583"/>
      <c r="T134" s="583"/>
      <c r="U134" s="583"/>
      <c r="V134" s="583"/>
      <c r="W134" s="416"/>
      <c r="X134" s="1"/>
      <c r="Y134" s="2"/>
      <c r="Z134" s="411" t="str">
        <f>IFERROR(VLOOKUP(Y134, 【参考】数式用!$A$2:$B$48, 2, FALSE), "")</f>
        <v/>
      </c>
      <c r="AA134" s="412"/>
    </row>
    <row r="135" spans="1:27" ht="33.950000000000003" customHeight="1">
      <c r="A135" s="253"/>
      <c r="B135" s="413">
        <f t="shared" si="1"/>
        <v>97</v>
      </c>
      <c r="C135" s="597"/>
      <c r="D135" s="598"/>
      <c r="E135" s="598"/>
      <c r="F135" s="598"/>
      <c r="G135" s="598"/>
      <c r="H135" s="598"/>
      <c r="I135" s="598"/>
      <c r="J135" s="598"/>
      <c r="K135" s="598"/>
      <c r="L135" s="599"/>
      <c r="M135" s="596"/>
      <c r="N135" s="596"/>
      <c r="O135" s="596"/>
      <c r="P135" s="596"/>
      <c r="Q135" s="596"/>
      <c r="R135" s="583"/>
      <c r="S135" s="583"/>
      <c r="T135" s="583"/>
      <c r="U135" s="583"/>
      <c r="V135" s="583"/>
      <c r="W135" s="416"/>
      <c r="X135" s="1"/>
      <c r="Y135" s="2"/>
      <c r="Z135" s="411" t="str">
        <f>IFERROR(VLOOKUP(Y135, 【参考】数式用!$A$2:$B$48, 2, FALSE), "")</f>
        <v/>
      </c>
      <c r="AA135" s="412"/>
    </row>
    <row r="136" spans="1:27" ht="33.950000000000003" customHeight="1">
      <c r="A136" s="253"/>
      <c r="B136" s="413">
        <f t="shared" si="1"/>
        <v>98</v>
      </c>
      <c r="C136" s="597"/>
      <c r="D136" s="598"/>
      <c r="E136" s="598"/>
      <c r="F136" s="598"/>
      <c r="G136" s="598"/>
      <c r="H136" s="598"/>
      <c r="I136" s="598"/>
      <c r="J136" s="598"/>
      <c r="K136" s="598"/>
      <c r="L136" s="599"/>
      <c r="M136" s="596"/>
      <c r="N136" s="596"/>
      <c r="O136" s="596"/>
      <c r="P136" s="596"/>
      <c r="Q136" s="596"/>
      <c r="R136" s="583"/>
      <c r="S136" s="583"/>
      <c r="T136" s="583"/>
      <c r="U136" s="583"/>
      <c r="V136" s="583"/>
      <c r="W136" s="416"/>
      <c r="X136" s="1"/>
      <c r="Y136" s="2"/>
      <c r="Z136" s="411" t="str">
        <f>IFERROR(VLOOKUP(Y136, 【参考】数式用!$A$2:$B$48, 2, FALSE), "")</f>
        <v/>
      </c>
      <c r="AA136" s="412"/>
    </row>
    <row r="137" spans="1:27" ht="33.950000000000003" customHeight="1">
      <c r="A137" s="253"/>
      <c r="B137" s="413">
        <f t="shared" si="1"/>
        <v>99</v>
      </c>
      <c r="C137" s="597"/>
      <c r="D137" s="598"/>
      <c r="E137" s="598"/>
      <c r="F137" s="598"/>
      <c r="G137" s="598"/>
      <c r="H137" s="598"/>
      <c r="I137" s="598"/>
      <c r="J137" s="598"/>
      <c r="K137" s="598"/>
      <c r="L137" s="599"/>
      <c r="M137" s="596"/>
      <c r="N137" s="596"/>
      <c r="O137" s="596"/>
      <c r="P137" s="596"/>
      <c r="Q137" s="596"/>
      <c r="R137" s="583"/>
      <c r="S137" s="583"/>
      <c r="T137" s="583"/>
      <c r="U137" s="583"/>
      <c r="V137" s="583"/>
      <c r="W137" s="416"/>
      <c r="X137" s="1"/>
      <c r="Y137" s="2"/>
      <c r="Z137" s="411" t="str">
        <f>IFERROR(VLOOKUP(Y137, 【参考】数式用!$A$2:$B$48, 2, FALSE), "")</f>
        <v/>
      </c>
      <c r="AA137" s="412"/>
    </row>
    <row r="138" spans="1:27" ht="33.950000000000003" customHeight="1" thickBot="1">
      <c r="A138" s="253"/>
      <c r="B138" s="413">
        <f t="shared" si="1"/>
        <v>100</v>
      </c>
      <c r="C138" s="600"/>
      <c r="D138" s="601"/>
      <c r="E138" s="601"/>
      <c r="F138" s="601"/>
      <c r="G138" s="601"/>
      <c r="H138" s="601"/>
      <c r="I138" s="601"/>
      <c r="J138" s="601"/>
      <c r="K138" s="601"/>
      <c r="L138" s="602"/>
      <c r="M138" s="594"/>
      <c r="N138" s="594"/>
      <c r="O138" s="594"/>
      <c r="P138" s="594"/>
      <c r="Q138" s="594"/>
      <c r="R138" s="595"/>
      <c r="S138" s="595"/>
      <c r="T138" s="595"/>
      <c r="U138" s="595"/>
      <c r="V138" s="595"/>
      <c r="W138" s="37"/>
      <c r="X138" s="37"/>
      <c r="Y138" s="38"/>
      <c r="Z138" s="411" t="str">
        <f>IFERROR(VLOOKUP(Y138, 【参考】数式用!$A$2:$B$48, 2, FALSE), "")</f>
        <v/>
      </c>
      <c r="AA138" s="41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4:O24"/>
    <mergeCell ref="Q24:T24"/>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6"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topLeftCell="A13" zoomScale="95" zoomScaleNormal="120" zoomScaleSheetLayoutView="130" workbookViewId="0">
      <selection activeCell="AF28" sqref="AF28"/>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755" t="s">
        <v>34</v>
      </c>
      <c r="AA1" s="755"/>
      <c r="AB1" s="755"/>
      <c r="AC1" s="755"/>
      <c r="AD1" s="755" t="str">
        <f>IF(基本情報入力シート!G18="","",基本情報入力シート!G18)</f>
        <v/>
      </c>
      <c r="AE1" s="755"/>
      <c r="AF1" s="755"/>
      <c r="AG1" s="755"/>
      <c r="AH1" s="755"/>
      <c r="AI1" s="755"/>
      <c r="AJ1" s="755"/>
      <c r="AK1" s="755"/>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690" t="s">
        <v>2099</v>
      </c>
      <c r="C3" s="690"/>
      <c r="D3" s="690"/>
      <c r="E3" s="690"/>
      <c r="F3" s="690"/>
      <c r="G3" s="690"/>
      <c r="H3" s="690"/>
      <c r="I3" s="690"/>
      <c r="J3" s="690"/>
      <c r="K3" s="690"/>
      <c r="L3" s="690"/>
      <c r="M3" s="690"/>
      <c r="N3" s="690"/>
      <c r="O3" s="690"/>
      <c r="P3" s="690"/>
      <c r="Q3" s="690"/>
      <c r="R3" s="690"/>
      <c r="S3" s="690"/>
      <c r="T3" s="690"/>
      <c r="U3" s="690"/>
      <c r="V3" s="690"/>
      <c r="W3" s="690"/>
      <c r="X3" s="690"/>
      <c r="Y3" s="690"/>
      <c r="Z3" s="690"/>
      <c r="AA3" s="690"/>
      <c r="AB3" s="690"/>
      <c r="AC3" s="690"/>
      <c r="AD3" s="690"/>
      <c r="AE3" s="690"/>
      <c r="AF3" s="690"/>
      <c r="AG3" s="690"/>
      <c r="AH3" s="690"/>
      <c r="AI3" s="690"/>
      <c r="AJ3" s="690"/>
      <c r="AK3" s="690"/>
      <c r="AL3" s="690"/>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774" t="s">
        <v>4</v>
      </c>
      <c r="C6" s="775"/>
      <c r="D6" s="775"/>
      <c r="E6" s="775"/>
      <c r="F6" s="775"/>
      <c r="G6" s="775"/>
      <c r="H6" s="771" t="str">
        <f>IF(基本情報入力シート!M22="","",基本情報入力シート!M22)</f>
        <v/>
      </c>
      <c r="I6" s="772"/>
      <c r="J6" s="772"/>
      <c r="K6" s="772"/>
      <c r="L6" s="772"/>
      <c r="M6" s="772"/>
      <c r="N6" s="772"/>
      <c r="O6" s="772"/>
      <c r="P6" s="772"/>
      <c r="Q6" s="772"/>
      <c r="R6" s="772"/>
      <c r="S6" s="772"/>
      <c r="T6" s="772"/>
      <c r="U6" s="772"/>
      <c r="V6" s="772"/>
      <c r="W6" s="772"/>
      <c r="X6" s="772"/>
      <c r="Y6" s="772"/>
      <c r="Z6" s="772"/>
      <c r="AA6" s="772"/>
      <c r="AB6" s="772"/>
      <c r="AC6" s="772"/>
      <c r="AD6" s="772"/>
      <c r="AE6" s="772"/>
      <c r="AF6" s="772"/>
      <c r="AG6" s="772"/>
      <c r="AH6" s="772"/>
      <c r="AI6" s="772"/>
      <c r="AJ6" s="772"/>
      <c r="AK6" s="773"/>
      <c r="AL6" s="173"/>
    </row>
    <row r="7" spans="1:50" s="174" customFormat="1" ht="22.5" customHeight="1">
      <c r="A7" s="173"/>
      <c r="B7" s="765" t="s">
        <v>3</v>
      </c>
      <c r="C7" s="766"/>
      <c r="D7" s="766"/>
      <c r="E7" s="766"/>
      <c r="F7" s="766"/>
      <c r="G7" s="766"/>
      <c r="H7" s="776" t="str">
        <f>IF(基本情報入力シート!M23="","",基本情報入力シート!M23)</f>
        <v/>
      </c>
      <c r="I7" s="777"/>
      <c r="J7" s="777"/>
      <c r="K7" s="777"/>
      <c r="L7" s="777"/>
      <c r="M7" s="777"/>
      <c r="N7" s="777"/>
      <c r="O7" s="777"/>
      <c r="P7" s="777"/>
      <c r="Q7" s="777"/>
      <c r="R7" s="777"/>
      <c r="S7" s="777"/>
      <c r="T7" s="777"/>
      <c r="U7" s="777"/>
      <c r="V7" s="777"/>
      <c r="W7" s="777"/>
      <c r="X7" s="777"/>
      <c r="Y7" s="777"/>
      <c r="Z7" s="777"/>
      <c r="AA7" s="777"/>
      <c r="AB7" s="777"/>
      <c r="AC7" s="777"/>
      <c r="AD7" s="777"/>
      <c r="AE7" s="777"/>
      <c r="AF7" s="777"/>
      <c r="AG7" s="777"/>
      <c r="AH7" s="777"/>
      <c r="AI7" s="777"/>
      <c r="AJ7" s="777"/>
      <c r="AK7" s="778"/>
      <c r="AL7" s="173"/>
    </row>
    <row r="8" spans="1:50" s="174" customFormat="1" ht="12.75" customHeight="1">
      <c r="A8" s="173"/>
      <c r="B8" s="759" t="s">
        <v>36</v>
      </c>
      <c r="C8" s="760"/>
      <c r="D8" s="760"/>
      <c r="E8" s="760"/>
      <c r="F8" s="760"/>
      <c r="G8" s="760"/>
      <c r="H8" s="175" t="s">
        <v>8</v>
      </c>
      <c r="I8" s="767" t="str">
        <f>IF(基本情報入力シート!AC24="－","",基本情報入力シート!AC24)</f>
        <v/>
      </c>
      <c r="J8" s="767"/>
      <c r="K8" s="767"/>
      <c r="L8" s="767"/>
      <c r="M8" s="76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61"/>
      <c r="C9" s="762"/>
      <c r="D9" s="762"/>
      <c r="E9" s="762"/>
      <c r="F9" s="762"/>
      <c r="G9" s="762"/>
      <c r="H9" s="779" t="str">
        <f>IF(基本情報入力シート!M25="","",基本情報入力シート!M25)</f>
        <v/>
      </c>
      <c r="I9" s="780"/>
      <c r="J9" s="780"/>
      <c r="K9" s="780"/>
      <c r="L9" s="780"/>
      <c r="M9" s="780"/>
      <c r="N9" s="780"/>
      <c r="O9" s="780"/>
      <c r="P9" s="780"/>
      <c r="Q9" s="780"/>
      <c r="R9" s="780"/>
      <c r="S9" s="780"/>
      <c r="T9" s="780"/>
      <c r="U9" s="780"/>
      <c r="V9" s="780"/>
      <c r="W9" s="780"/>
      <c r="X9" s="780"/>
      <c r="Y9" s="780"/>
      <c r="Z9" s="780"/>
      <c r="AA9" s="780"/>
      <c r="AB9" s="780"/>
      <c r="AC9" s="780"/>
      <c r="AD9" s="780"/>
      <c r="AE9" s="780"/>
      <c r="AF9" s="780"/>
      <c r="AG9" s="780"/>
      <c r="AH9" s="780"/>
      <c r="AI9" s="780"/>
      <c r="AJ9" s="780"/>
      <c r="AK9" s="781"/>
      <c r="AL9" s="173"/>
    </row>
    <row r="10" spans="1:50" s="174" customFormat="1" ht="12" customHeight="1">
      <c r="A10" s="173"/>
      <c r="B10" s="763"/>
      <c r="C10" s="764"/>
      <c r="D10" s="764"/>
      <c r="E10" s="764"/>
      <c r="F10" s="764"/>
      <c r="G10" s="764"/>
      <c r="H10" s="756" t="str">
        <f>IF(基本情報入力シート!M26="","",基本情報入力シート!M26)</f>
        <v/>
      </c>
      <c r="I10" s="757"/>
      <c r="J10" s="757"/>
      <c r="K10" s="757"/>
      <c r="L10" s="757"/>
      <c r="M10" s="757"/>
      <c r="N10" s="757"/>
      <c r="O10" s="757"/>
      <c r="P10" s="757"/>
      <c r="Q10" s="757"/>
      <c r="R10" s="757"/>
      <c r="S10" s="757"/>
      <c r="T10" s="757"/>
      <c r="U10" s="757"/>
      <c r="V10" s="757"/>
      <c r="W10" s="757"/>
      <c r="X10" s="757"/>
      <c r="Y10" s="757"/>
      <c r="Z10" s="757"/>
      <c r="AA10" s="757"/>
      <c r="AB10" s="757"/>
      <c r="AC10" s="757"/>
      <c r="AD10" s="757"/>
      <c r="AE10" s="757"/>
      <c r="AF10" s="757"/>
      <c r="AG10" s="757"/>
      <c r="AH10" s="757"/>
      <c r="AI10" s="757"/>
      <c r="AJ10" s="757"/>
      <c r="AK10" s="758"/>
      <c r="AL10" s="173"/>
    </row>
    <row r="11" spans="1:50" s="174" customFormat="1" ht="15" customHeight="1">
      <c r="A11" s="173"/>
      <c r="B11" s="769" t="s">
        <v>4</v>
      </c>
      <c r="C11" s="770"/>
      <c r="D11" s="770"/>
      <c r="E11" s="770"/>
      <c r="F11" s="770"/>
      <c r="G11" s="770"/>
      <c r="H11" s="771" t="str">
        <f>IF(基本情報入力シート!M29="","",基本情報入力シート!M29)</f>
        <v/>
      </c>
      <c r="I11" s="772"/>
      <c r="J11" s="772"/>
      <c r="K11" s="772"/>
      <c r="L11" s="772"/>
      <c r="M11" s="772"/>
      <c r="N11" s="772"/>
      <c r="O11" s="772"/>
      <c r="P11" s="772"/>
      <c r="Q11" s="772"/>
      <c r="R11" s="772"/>
      <c r="S11" s="772"/>
      <c r="T11" s="772"/>
      <c r="U11" s="772"/>
      <c r="V11" s="772"/>
      <c r="W11" s="772"/>
      <c r="X11" s="772"/>
      <c r="Y11" s="772"/>
      <c r="Z11" s="772"/>
      <c r="AA11" s="772"/>
      <c r="AB11" s="772"/>
      <c r="AC11" s="772"/>
      <c r="AD11" s="772"/>
      <c r="AE11" s="772"/>
      <c r="AF11" s="772"/>
      <c r="AG11" s="772"/>
      <c r="AH11" s="772"/>
      <c r="AI11" s="772"/>
      <c r="AJ11" s="772"/>
      <c r="AK11" s="773"/>
      <c r="AL11" s="173"/>
      <c r="AT11" s="179"/>
      <c r="AU11" s="179"/>
      <c r="AV11" s="179"/>
      <c r="AW11" s="179"/>
      <c r="AX11" s="179"/>
    </row>
    <row r="12" spans="1:50" s="174" customFormat="1" ht="22.5" customHeight="1">
      <c r="A12" s="173"/>
      <c r="B12" s="761" t="s">
        <v>37</v>
      </c>
      <c r="C12" s="762"/>
      <c r="D12" s="762"/>
      <c r="E12" s="762"/>
      <c r="F12" s="762"/>
      <c r="G12" s="762"/>
      <c r="H12" s="756" t="str">
        <f>IF(基本情報入力シート!M30="","",基本情報入力シート!M30)</f>
        <v/>
      </c>
      <c r="I12" s="757"/>
      <c r="J12" s="757"/>
      <c r="K12" s="757"/>
      <c r="L12" s="757"/>
      <c r="M12" s="757"/>
      <c r="N12" s="757"/>
      <c r="O12" s="757"/>
      <c r="P12" s="757"/>
      <c r="Q12" s="757"/>
      <c r="R12" s="757"/>
      <c r="S12" s="757"/>
      <c r="T12" s="757"/>
      <c r="U12" s="757"/>
      <c r="V12" s="757"/>
      <c r="W12" s="757"/>
      <c r="X12" s="757"/>
      <c r="Y12" s="757"/>
      <c r="Z12" s="757"/>
      <c r="AA12" s="757"/>
      <c r="AB12" s="757"/>
      <c r="AC12" s="757"/>
      <c r="AD12" s="757"/>
      <c r="AE12" s="757"/>
      <c r="AF12" s="757"/>
      <c r="AG12" s="757"/>
      <c r="AH12" s="757"/>
      <c r="AI12" s="757"/>
      <c r="AJ12" s="757"/>
      <c r="AK12" s="758"/>
      <c r="AL12" s="173"/>
      <c r="AT12" s="179"/>
      <c r="AU12" s="179"/>
      <c r="AV12" s="179"/>
      <c r="AW12" s="179"/>
      <c r="AX12" s="179"/>
    </row>
    <row r="13" spans="1:50" s="174" customFormat="1" ht="17.25" customHeight="1">
      <c r="A13" s="173"/>
      <c r="B13" s="782" t="s">
        <v>16</v>
      </c>
      <c r="C13" s="782"/>
      <c r="D13" s="782"/>
      <c r="E13" s="782"/>
      <c r="F13" s="782"/>
      <c r="G13" s="782"/>
      <c r="H13" s="768" t="s">
        <v>17</v>
      </c>
      <c r="I13" s="768"/>
      <c r="J13" s="768"/>
      <c r="K13" s="765"/>
      <c r="L13" s="689" t="str">
        <f>IF(基本情報入力シート!M31="","",基本情報入力シート!M31)</f>
        <v/>
      </c>
      <c r="M13" s="689"/>
      <c r="N13" s="689"/>
      <c r="O13" s="689"/>
      <c r="P13" s="689"/>
      <c r="Q13" s="689"/>
      <c r="R13" s="689"/>
      <c r="S13" s="689"/>
      <c r="T13" s="689"/>
      <c r="U13" s="689"/>
      <c r="V13" s="782" t="s">
        <v>18</v>
      </c>
      <c r="W13" s="782"/>
      <c r="X13" s="782"/>
      <c r="Y13" s="782"/>
      <c r="Z13" s="689" t="str">
        <f>IF(基本情報入力シート!M32="","",基本情報入力シート!M32)</f>
        <v/>
      </c>
      <c r="AA13" s="689"/>
      <c r="AB13" s="689"/>
      <c r="AC13" s="689"/>
      <c r="AD13" s="689"/>
      <c r="AE13" s="689"/>
      <c r="AF13" s="689"/>
      <c r="AG13" s="689"/>
      <c r="AH13" s="689"/>
      <c r="AI13" s="689"/>
      <c r="AJ13" s="689"/>
      <c r="AK13" s="689"/>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93" t="s">
        <v>2138</v>
      </c>
      <c r="C17" s="694"/>
      <c r="D17" s="694"/>
      <c r="E17" s="694"/>
      <c r="F17" s="694"/>
      <c r="G17" s="694"/>
      <c r="H17" s="694"/>
      <c r="I17" s="694"/>
      <c r="J17" s="694"/>
      <c r="K17" s="694"/>
      <c r="L17" s="694"/>
      <c r="M17" s="694"/>
      <c r="N17" s="694"/>
      <c r="O17" s="694"/>
      <c r="P17" s="694"/>
      <c r="Q17" s="694"/>
      <c r="R17" s="694"/>
      <c r="S17" s="694"/>
      <c r="T17" s="694"/>
      <c r="U17" s="694"/>
      <c r="V17" s="694"/>
      <c r="W17" s="694"/>
      <c r="X17" s="694"/>
      <c r="Y17" s="694"/>
      <c r="Z17" s="694"/>
      <c r="AA17" s="694"/>
      <c r="AB17" s="694"/>
      <c r="AC17" s="695"/>
      <c r="AD17" s="173"/>
      <c r="AE17" s="173"/>
      <c r="AF17" s="173"/>
      <c r="AG17" s="173"/>
      <c r="AH17" s="193"/>
      <c r="AI17" s="173"/>
      <c r="AJ17" s="173"/>
      <c r="AK17" s="173"/>
      <c r="AL17" s="173"/>
    </row>
    <row r="18" spans="1:57" ht="19.5" customHeight="1" thickBot="1">
      <c r="A18" s="124"/>
      <c r="B18" s="194" t="s">
        <v>40</v>
      </c>
      <c r="C18" s="691" t="s">
        <v>1913</v>
      </c>
      <c r="D18" s="691"/>
      <c r="E18" s="691"/>
      <c r="F18" s="691"/>
      <c r="G18" s="691"/>
      <c r="H18" s="691"/>
      <c r="I18" s="691"/>
      <c r="J18" s="691"/>
      <c r="K18" s="691"/>
      <c r="L18" s="691"/>
      <c r="M18" s="691"/>
      <c r="N18" s="691"/>
      <c r="O18" s="691"/>
      <c r="P18" s="691"/>
      <c r="Q18" s="691"/>
      <c r="R18" s="691"/>
      <c r="S18" s="691"/>
      <c r="T18" s="691"/>
      <c r="U18" s="691"/>
      <c r="V18" s="692"/>
      <c r="W18" s="752">
        <f>'別紙様式3-2（処遇改善加算　個票）'!N5</f>
        <v>0</v>
      </c>
      <c r="X18" s="753"/>
      <c r="Y18" s="753"/>
      <c r="Z18" s="753"/>
      <c r="AA18" s="753"/>
      <c r="AB18" s="754"/>
      <c r="AC18" s="195" t="s">
        <v>41</v>
      </c>
      <c r="AD18" s="124"/>
      <c r="AE18" s="124"/>
      <c r="AF18" s="124"/>
      <c r="AG18" s="124"/>
      <c r="AH18" s="124"/>
      <c r="AI18" s="124"/>
      <c r="AJ18" s="124"/>
      <c r="AK18" s="124"/>
      <c r="AL18" s="124"/>
    </row>
    <row r="19" spans="1:57" ht="27" customHeight="1" thickBot="1">
      <c r="A19" s="124"/>
      <c r="B19" s="194" t="s">
        <v>43</v>
      </c>
      <c r="C19" s="691" t="s">
        <v>2117</v>
      </c>
      <c r="D19" s="691"/>
      <c r="E19" s="691"/>
      <c r="F19" s="691"/>
      <c r="G19" s="691"/>
      <c r="H19" s="691"/>
      <c r="I19" s="691"/>
      <c r="J19" s="691"/>
      <c r="K19" s="691"/>
      <c r="L19" s="691"/>
      <c r="M19" s="691"/>
      <c r="N19" s="691"/>
      <c r="O19" s="691"/>
      <c r="P19" s="691"/>
      <c r="Q19" s="691"/>
      <c r="R19" s="691"/>
      <c r="S19" s="691"/>
      <c r="T19" s="691"/>
      <c r="U19" s="691"/>
      <c r="V19" s="691"/>
      <c r="W19" s="744"/>
      <c r="X19" s="745"/>
      <c r="Y19" s="745"/>
      <c r="Z19" s="745"/>
      <c r="AA19" s="745"/>
      <c r="AB19" s="746"/>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83" t="s">
        <v>1914</v>
      </c>
      <c r="D20" s="783"/>
      <c r="E20" s="783"/>
      <c r="F20" s="783"/>
      <c r="G20" s="783"/>
      <c r="H20" s="783"/>
      <c r="I20" s="783"/>
      <c r="J20" s="783"/>
      <c r="K20" s="783"/>
      <c r="L20" s="783"/>
      <c r="M20" s="783"/>
      <c r="N20" s="783"/>
      <c r="O20" s="783"/>
      <c r="P20" s="783"/>
      <c r="Q20" s="783"/>
      <c r="R20" s="783"/>
      <c r="S20" s="783"/>
      <c r="T20" s="783"/>
      <c r="U20" s="783"/>
      <c r="V20" s="784"/>
      <c r="W20" s="752">
        <f>W18+W19</f>
        <v>0</v>
      </c>
      <c r="X20" s="753"/>
      <c r="Y20" s="753"/>
      <c r="Z20" s="753"/>
      <c r="AA20" s="753"/>
      <c r="AB20" s="754"/>
      <c r="AC20" s="195" t="s">
        <v>41</v>
      </c>
      <c r="AD20" s="123" t="s">
        <v>42</v>
      </c>
      <c r="AE20" s="707" t="str">
        <f>IF(H7="", "", IFERROR(IF(W21&gt;=W20,"○","×"),""))</f>
        <v/>
      </c>
      <c r="AF20" s="124"/>
      <c r="AG20" s="124"/>
      <c r="AH20" s="124"/>
      <c r="AI20" s="124"/>
      <c r="AJ20" s="124"/>
      <c r="AK20" s="124"/>
      <c r="AL20" s="124"/>
      <c r="AM20" s="124"/>
      <c r="AN20" s="124"/>
      <c r="AO20" s="124"/>
      <c r="AP20" s="124"/>
      <c r="AQ20" s="790" t="s">
        <v>2107</v>
      </c>
      <c r="AR20" s="791"/>
      <c r="AS20" s="791"/>
      <c r="AT20" s="791"/>
      <c r="AU20" s="791"/>
      <c r="AV20" s="791"/>
      <c r="AW20" s="791"/>
      <c r="AX20" s="791"/>
      <c r="AY20" s="791"/>
      <c r="AZ20" s="791"/>
      <c r="BA20" s="791"/>
      <c r="BB20" s="791"/>
      <c r="BC20" s="791"/>
      <c r="BD20" s="791"/>
      <c r="BE20" s="792"/>
    </row>
    <row r="21" spans="1:57" ht="33.6" customHeight="1" thickBot="1">
      <c r="A21" s="124"/>
      <c r="B21" s="194" t="s">
        <v>45</v>
      </c>
      <c r="C21" s="783" t="s">
        <v>2203</v>
      </c>
      <c r="D21" s="783"/>
      <c r="E21" s="783"/>
      <c r="F21" s="783"/>
      <c r="G21" s="783"/>
      <c r="H21" s="783"/>
      <c r="I21" s="783"/>
      <c r="J21" s="783"/>
      <c r="K21" s="783"/>
      <c r="L21" s="783"/>
      <c r="M21" s="783"/>
      <c r="N21" s="783"/>
      <c r="O21" s="783"/>
      <c r="P21" s="783"/>
      <c r="Q21" s="783"/>
      <c r="R21" s="783"/>
      <c r="S21" s="783"/>
      <c r="T21" s="783"/>
      <c r="U21" s="783"/>
      <c r="V21" s="783"/>
      <c r="W21" s="744"/>
      <c r="X21" s="745"/>
      <c r="Y21" s="745"/>
      <c r="Z21" s="745"/>
      <c r="AA21" s="745"/>
      <c r="AB21" s="746"/>
      <c r="AC21" s="201" t="s">
        <v>41</v>
      </c>
      <c r="AD21" s="123" t="s">
        <v>42</v>
      </c>
      <c r="AE21" s="709"/>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810" t="s">
        <v>2118</v>
      </c>
      <c r="D23" s="810"/>
      <c r="E23" s="810"/>
      <c r="F23" s="810"/>
      <c r="G23" s="810"/>
      <c r="H23" s="810"/>
      <c r="I23" s="810"/>
      <c r="J23" s="810"/>
      <c r="K23" s="810"/>
      <c r="L23" s="810"/>
      <c r="M23" s="810"/>
      <c r="N23" s="810"/>
      <c r="O23" s="810"/>
      <c r="P23" s="810"/>
      <c r="Q23" s="810"/>
      <c r="R23" s="810"/>
      <c r="S23" s="810"/>
      <c r="T23" s="810"/>
      <c r="U23" s="810"/>
      <c r="V23" s="810"/>
      <c r="W23" s="810"/>
      <c r="X23" s="810"/>
      <c r="Y23" s="810"/>
      <c r="Z23" s="810"/>
      <c r="AA23" s="810"/>
      <c r="AB23" s="810"/>
      <c r="AC23" s="810"/>
      <c r="AD23" s="810"/>
      <c r="AE23" s="810"/>
      <c r="AF23" s="810"/>
      <c r="AG23" s="810"/>
      <c r="AH23" s="810"/>
      <c r="AI23" s="810"/>
      <c r="AJ23" s="810"/>
      <c r="AK23" s="810"/>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50" t="s">
        <v>1915</v>
      </c>
      <c r="D26" s="750"/>
      <c r="E26" s="750"/>
      <c r="F26" s="750"/>
      <c r="G26" s="750"/>
      <c r="H26" s="750"/>
      <c r="I26" s="750"/>
      <c r="J26" s="750"/>
      <c r="K26" s="750"/>
      <c r="L26" s="750"/>
      <c r="M26" s="750"/>
      <c r="N26" s="750"/>
      <c r="O26" s="750"/>
      <c r="P26" s="751"/>
      <c r="Q26" s="704">
        <f>Q27-Q28-Q29</f>
        <v>0</v>
      </c>
      <c r="R26" s="705"/>
      <c r="S26" s="705"/>
      <c r="T26" s="705"/>
      <c r="U26" s="705"/>
      <c r="V26" s="706"/>
      <c r="W26" s="218" t="s">
        <v>41</v>
      </c>
      <c r="X26" s="219" t="s">
        <v>42</v>
      </c>
      <c r="Y26" s="707" t="str">
        <f>IF(H7="", "", IF(Q30="","",IF(Q26="","",IF(Q26&gt;=Q30,"○","×"))))</f>
        <v/>
      </c>
      <c r="Z26" s="220"/>
      <c r="AA26" s="214"/>
      <c r="AB26" s="214"/>
      <c r="AC26" s="214"/>
      <c r="AD26" s="216"/>
      <c r="AE26" s="216"/>
      <c r="AF26" s="216"/>
      <c r="AG26" s="216"/>
      <c r="AH26" s="216"/>
      <c r="AI26" s="216"/>
      <c r="AJ26" s="216"/>
      <c r="AK26" s="216"/>
      <c r="AL26" s="124"/>
      <c r="AM26" s="124"/>
      <c r="AN26" s="124"/>
      <c r="AO26" s="124"/>
      <c r="AP26" s="124"/>
      <c r="AQ26" s="735" t="s">
        <v>2119</v>
      </c>
      <c r="AR26" s="736"/>
      <c r="AS26" s="736"/>
      <c r="AT26" s="736"/>
      <c r="AU26" s="736"/>
      <c r="AV26" s="736"/>
      <c r="AW26" s="736"/>
      <c r="AX26" s="736"/>
      <c r="AY26" s="736"/>
      <c r="AZ26" s="736"/>
      <c r="BA26" s="736"/>
      <c r="BB26" s="736"/>
      <c r="BC26" s="736"/>
      <c r="BD26" s="736"/>
      <c r="BE26" s="737"/>
    </row>
    <row r="27" spans="1:57" ht="18.75" customHeight="1" thickBot="1">
      <c r="A27" s="124"/>
      <c r="B27" s="603"/>
      <c r="C27" s="697" t="s">
        <v>1916</v>
      </c>
      <c r="D27" s="697"/>
      <c r="E27" s="697"/>
      <c r="F27" s="697"/>
      <c r="G27" s="697"/>
      <c r="H27" s="697"/>
      <c r="I27" s="697"/>
      <c r="J27" s="697"/>
      <c r="K27" s="697"/>
      <c r="L27" s="697"/>
      <c r="M27" s="697"/>
      <c r="N27" s="697"/>
      <c r="O27" s="697"/>
      <c r="P27" s="698"/>
      <c r="Q27" s="701"/>
      <c r="R27" s="702"/>
      <c r="S27" s="702"/>
      <c r="T27" s="702"/>
      <c r="U27" s="702"/>
      <c r="V27" s="703"/>
      <c r="W27" s="218" t="s">
        <v>41</v>
      </c>
      <c r="X27" s="219"/>
      <c r="Y27" s="708"/>
      <c r="Z27" s="220"/>
      <c r="AA27" s="214"/>
      <c r="AB27" s="214"/>
      <c r="AC27" s="214"/>
      <c r="AD27" s="216"/>
      <c r="AE27" s="214"/>
      <c r="AF27" s="214"/>
      <c r="AG27" s="214"/>
      <c r="AH27" s="214"/>
      <c r="AI27" s="214"/>
      <c r="AJ27" s="214"/>
      <c r="AK27" s="216"/>
      <c r="AL27" s="124"/>
      <c r="AM27" s="124"/>
      <c r="AN27" s="124"/>
      <c r="AO27" s="124"/>
      <c r="AP27" s="124"/>
      <c r="AQ27" s="738"/>
      <c r="AR27" s="739"/>
      <c r="AS27" s="739"/>
      <c r="AT27" s="739"/>
      <c r="AU27" s="739"/>
      <c r="AV27" s="739"/>
      <c r="AW27" s="739"/>
      <c r="AX27" s="739"/>
      <c r="AY27" s="739"/>
      <c r="AZ27" s="739"/>
      <c r="BA27" s="739"/>
      <c r="BB27" s="739"/>
      <c r="BC27" s="739"/>
      <c r="BD27" s="739"/>
      <c r="BE27" s="740"/>
    </row>
    <row r="28" spans="1:57" ht="18.75" customHeight="1" thickBot="1">
      <c r="A28" s="124"/>
      <c r="B28" s="603"/>
      <c r="C28" s="699" t="s">
        <v>1917</v>
      </c>
      <c r="D28" s="699"/>
      <c r="E28" s="699"/>
      <c r="F28" s="699"/>
      <c r="G28" s="699"/>
      <c r="H28" s="699"/>
      <c r="I28" s="699"/>
      <c r="J28" s="699"/>
      <c r="K28" s="699"/>
      <c r="L28" s="699"/>
      <c r="M28" s="699"/>
      <c r="N28" s="699"/>
      <c r="O28" s="699"/>
      <c r="P28" s="700"/>
      <c r="Q28" s="704">
        <f>W21</f>
        <v>0</v>
      </c>
      <c r="R28" s="705"/>
      <c r="S28" s="705"/>
      <c r="T28" s="705"/>
      <c r="U28" s="705"/>
      <c r="V28" s="706"/>
      <c r="W28" s="218" t="s">
        <v>41</v>
      </c>
      <c r="X28" s="219"/>
      <c r="Y28" s="708"/>
      <c r="Z28" s="220"/>
      <c r="AA28" s="214"/>
      <c r="AB28" s="214"/>
      <c r="AC28" s="214"/>
      <c r="AD28" s="216"/>
      <c r="AE28" s="214"/>
      <c r="AF28" s="214"/>
      <c r="AG28" s="214"/>
      <c r="AH28" s="214"/>
      <c r="AI28" s="214"/>
      <c r="AJ28" s="214"/>
      <c r="AK28" s="216"/>
      <c r="AL28" s="124"/>
      <c r="AM28" s="124"/>
      <c r="AN28" s="124"/>
      <c r="AO28" s="124"/>
      <c r="AP28" s="124"/>
      <c r="AQ28" s="738"/>
      <c r="AR28" s="739"/>
      <c r="AS28" s="739"/>
      <c r="AT28" s="739"/>
      <c r="AU28" s="739"/>
      <c r="AV28" s="739"/>
      <c r="AW28" s="739"/>
      <c r="AX28" s="739"/>
      <c r="AY28" s="739"/>
      <c r="AZ28" s="739"/>
      <c r="BA28" s="739"/>
      <c r="BB28" s="739"/>
      <c r="BC28" s="739"/>
      <c r="BD28" s="739"/>
      <c r="BE28" s="740"/>
    </row>
    <row r="29" spans="1:57" ht="27.75" customHeight="1" thickBot="1">
      <c r="A29" s="124"/>
      <c r="B29" s="221"/>
      <c r="C29" s="699" t="s">
        <v>1920</v>
      </c>
      <c r="D29" s="699"/>
      <c r="E29" s="699"/>
      <c r="F29" s="699"/>
      <c r="G29" s="699"/>
      <c r="H29" s="699"/>
      <c r="I29" s="699"/>
      <c r="J29" s="699"/>
      <c r="K29" s="699"/>
      <c r="L29" s="699"/>
      <c r="M29" s="699"/>
      <c r="N29" s="699"/>
      <c r="O29" s="699"/>
      <c r="P29" s="700"/>
      <c r="Q29" s="701"/>
      <c r="R29" s="702"/>
      <c r="S29" s="702"/>
      <c r="T29" s="702"/>
      <c r="U29" s="702"/>
      <c r="V29" s="703"/>
      <c r="W29" s="218" t="s">
        <v>41</v>
      </c>
      <c r="X29" s="219"/>
      <c r="Y29" s="708"/>
      <c r="Z29" s="220"/>
      <c r="AA29" s="214"/>
      <c r="AB29" s="214"/>
      <c r="AC29" s="214"/>
      <c r="AD29" s="216"/>
      <c r="AE29" s="214"/>
      <c r="AF29" s="214"/>
      <c r="AG29" s="214"/>
      <c r="AH29" s="214"/>
      <c r="AI29" s="214"/>
      <c r="AJ29" s="214"/>
      <c r="AK29" s="216"/>
      <c r="AL29" s="124"/>
      <c r="AM29" s="124"/>
      <c r="AN29" s="124"/>
      <c r="AO29" s="124"/>
      <c r="AP29" s="124"/>
      <c r="AQ29" s="738"/>
      <c r="AR29" s="739"/>
      <c r="AS29" s="739"/>
      <c r="AT29" s="739"/>
      <c r="AU29" s="739"/>
      <c r="AV29" s="739"/>
      <c r="AW29" s="739"/>
      <c r="AX29" s="739"/>
      <c r="AY29" s="739"/>
      <c r="AZ29" s="739"/>
      <c r="BA29" s="739"/>
      <c r="BB29" s="739"/>
      <c r="BC29" s="739"/>
      <c r="BD29" s="739"/>
      <c r="BE29" s="740"/>
    </row>
    <row r="30" spans="1:57" ht="30.75" customHeight="1" thickBot="1">
      <c r="A30" s="124"/>
      <c r="B30" s="217" t="s">
        <v>43</v>
      </c>
      <c r="C30" s="819" t="s">
        <v>1918</v>
      </c>
      <c r="D30" s="820"/>
      <c r="E30" s="820"/>
      <c r="F30" s="820"/>
      <c r="G30" s="820"/>
      <c r="H30" s="820"/>
      <c r="I30" s="820"/>
      <c r="J30" s="820"/>
      <c r="K30" s="820"/>
      <c r="L30" s="820"/>
      <c r="M30" s="820"/>
      <c r="N30" s="820"/>
      <c r="O30" s="820"/>
      <c r="P30" s="820"/>
      <c r="Q30" s="704">
        <f>Q31-Q32-Q33-Q34</f>
        <v>0</v>
      </c>
      <c r="R30" s="705"/>
      <c r="S30" s="705"/>
      <c r="T30" s="705"/>
      <c r="U30" s="705"/>
      <c r="V30" s="706"/>
      <c r="W30" s="222" t="s">
        <v>41</v>
      </c>
      <c r="X30" s="219" t="s">
        <v>42</v>
      </c>
      <c r="Y30" s="709"/>
      <c r="Z30" s="220"/>
      <c r="AA30" s="214"/>
      <c r="AB30" s="214"/>
      <c r="AC30" s="214"/>
      <c r="AD30" s="216"/>
      <c r="AE30" s="214"/>
      <c r="AF30" s="214"/>
      <c r="AG30" s="214"/>
      <c r="AH30" s="214"/>
      <c r="AI30" s="214"/>
      <c r="AJ30" s="214"/>
      <c r="AK30" s="216"/>
      <c r="AL30" s="124"/>
      <c r="AM30" s="124"/>
      <c r="AN30" s="124"/>
      <c r="AO30" s="124"/>
      <c r="AP30" s="124"/>
      <c r="AQ30" s="741"/>
      <c r="AR30" s="742"/>
      <c r="AS30" s="742"/>
      <c r="AT30" s="742"/>
      <c r="AU30" s="742"/>
      <c r="AV30" s="742"/>
      <c r="AW30" s="742"/>
      <c r="AX30" s="742"/>
      <c r="AY30" s="742"/>
      <c r="AZ30" s="742"/>
      <c r="BA30" s="742"/>
      <c r="BB30" s="742"/>
      <c r="BC30" s="742"/>
      <c r="BD30" s="742"/>
      <c r="BE30" s="743"/>
    </row>
    <row r="31" spans="1:57" ht="18.75" customHeight="1" thickBot="1">
      <c r="A31" s="124"/>
      <c r="B31" s="796"/>
      <c r="C31" s="698" t="s">
        <v>1919</v>
      </c>
      <c r="D31" s="829"/>
      <c r="E31" s="829"/>
      <c r="F31" s="829"/>
      <c r="G31" s="829"/>
      <c r="H31" s="829"/>
      <c r="I31" s="829"/>
      <c r="J31" s="829"/>
      <c r="K31" s="829"/>
      <c r="L31" s="829"/>
      <c r="M31" s="829"/>
      <c r="N31" s="829"/>
      <c r="O31" s="829"/>
      <c r="P31" s="830"/>
      <c r="Q31" s="801"/>
      <c r="R31" s="802"/>
      <c r="S31" s="802"/>
      <c r="T31" s="802"/>
      <c r="U31" s="802"/>
      <c r="V31" s="803"/>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96"/>
      <c r="C32" s="698" t="s">
        <v>2120</v>
      </c>
      <c r="D32" s="829"/>
      <c r="E32" s="829"/>
      <c r="F32" s="829"/>
      <c r="G32" s="829"/>
      <c r="H32" s="829"/>
      <c r="I32" s="829"/>
      <c r="J32" s="829"/>
      <c r="K32" s="829"/>
      <c r="L32" s="829"/>
      <c r="M32" s="829"/>
      <c r="N32" s="829"/>
      <c r="O32" s="829"/>
      <c r="P32" s="830"/>
      <c r="Q32" s="801"/>
      <c r="R32" s="802"/>
      <c r="S32" s="802"/>
      <c r="T32" s="802"/>
      <c r="U32" s="802"/>
      <c r="V32" s="803"/>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96"/>
      <c r="C33" s="831" t="s">
        <v>1923</v>
      </c>
      <c r="D33" s="832"/>
      <c r="E33" s="832"/>
      <c r="F33" s="832"/>
      <c r="G33" s="832"/>
      <c r="H33" s="832"/>
      <c r="I33" s="832"/>
      <c r="J33" s="832"/>
      <c r="K33" s="832"/>
      <c r="L33" s="832"/>
      <c r="M33" s="832"/>
      <c r="N33" s="832"/>
      <c r="O33" s="832"/>
      <c r="P33" s="833"/>
      <c r="Q33" s="801"/>
      <c r="R33" s="802"/>
      <c r="S33" s="802"/>
      <c r="T33" s="802"/>
      <c r="U33" s="802"/>
      <c r="V33" s="803"/>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97"/>
      <c r="C34" s="798" t="s">
        <v>1924</v>
      </c>
      <c r="D34" s="799"/>
      <c r="E34" s="799"/>
      <c r="F34" s="799"/>
      <c r="G34" s="799"/>
      <c r="H34" s="799"/>
      <c r="I34" s="799"/>
      <c r="J34" s="799"/>
      <c r="K34" s="799"/>
      <c r="L34" s="799"/>
      <c r="M34" s="799"/>
      <c r="N34" s="799"/>
      <c r="O34" s="799"/>
      <c r="P34" s="800"/>
      <c r="Q34" s="801"/>
      <c r="R34" s="802"/>
      <c r="S34" s="802"/>
      <c r="T34" s="802"/>
      <c r="U34" s="802"/>
      <c r="V34" s="803"/>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804" t="s">
        <v>1921</v>
      </c>
      <c r="D37" s="804"/>
      <c r="E37" s="804"/>
      <c r="F37" s="804"/>
      <c r="G37" s="804"/>
      <c r="H37" s="804"/>
      <c r="I37" s="804"/>
      <c r="J37" s="804"/>
      <c r="K37" s="804"/>
      <c r="L37" s="804"/>
      <c r="M37" s="804"/>
      <c r="N37" s="804"/>
      <c r="O37" s="804"/>
      <c r="P37" s="804"/>
      <c r="Q37" s="804"/>
      <c r="R37" s="804"/>
      <c r="S37" s="804"/>
      <c r="T37" s="804"/>
      <c r="U37" s="804"/>
      <c r="V37" s="804"/>
      <c r="W37" s="804"/>
      <c r="X37" s="804"/>
      <c r="Y37" s="804"/>
      <c r="Z37" s="804"/>
      <c r="AA37" s="804"/>
      <c r="AB37" s="804"/>
      <c r="AC37" s="804"/>
      <c r="AD37" s="804"/>
      <c r="AE37" s="804"/>
      <c r="AF37" s="804"/>
      <c r="AG37" s="804"/>
      <c r="AH37" s="804"/>
      <c r="AI37" s="804"/>
      <c r="AJ37" s="804"/>
      <c r="AK37" s="804"/>
      <c r="AL37" s="226"/>
      <c r="AT37" s="179"/>
      <c r="AU37" s="179"/>
      <c r="AV37" s="179"/>
      <c r="AW37" s="179"/>
      <c r="AX37" s="179"/>
    </row>
    <row r="38" spans="1:57" s="174" customFormat="1" ht="33" customHeight="1">
      <c r="A38" s="173"/>
      <c r="B38" s="225" t="s">
        <v>47</v>
      </c>
      <c r="C38" s="810" t="s">
        <v>1922</v>
      </c>
      <c r="D38" s="810"/>
      <c r="E38" s="810"/>
      <c r="F38" s="810"/>
      <c r="G38" s="810"/>
      <c r="H38" s="810"/>
      <c r="I38" s="810"/>
      <c r="J38" s="810"/>
      <c r="K38" s="810"/>
      <c r="L38" s="810"/>
      <c r="M38" s="810"/>
      <c r="N38" s="810"/>
      <c r="O38" s="810"/>
      <c r="P38" s="810"/>
      <c r="Q38" s="810"/>
      <c r="R38" s="810"/>
      <c r="S38" s="810"/>
      <c r="T38" s="810"/>
      <c r="U38" s="810"/>
      <c r="V38" s="810"/>
      <c r="W38" s="810"/>
      <c r="X38" s="810"/>
      <c r="Y38" s="810"/>
      <c r="Z38" s="810"/>
      <c r="AA38" s="810"/>
      <c r="AB38" s="810"/>
      <c r="AC38" s="810"/>
      <c r="AD38" s="810"/>
      <c r="AE38" s="810"/>
      <c r="AF38" s="810"/>
      <c r="AG38" s="810"/>
      <c r="AH38" s="810"/>
      <c r="AI38" s="810"/>
      <c r="AJ38" s="810"/>
      <c r="AK38" s="810"/>
      <c r="AL38" s="226"/>
      <c r="AT38" s="179"/>
      <c r="AU38" s="179"/>
      <c r="AV38" s="179"/>
      <c r="AW38" s="179"/>
      <c r="AX38" s="179"/>
    </row>
    <row r="39" spans="1:57" s="174" customFormat="1" ht="34.9" customHeight="1">
      <c r="A39" s="173"/>
      <c r="B39" s="225" t="s">
        <v>47</v>
      </c>
      <c r="C39" s="804" t="s">
        <v>2121</v>
      </c>
      <c r="D39" s="804"/>
      <c r="E39" s="804"/>
      <c r="F39" s="804"/>
      <c r="G39" s="804"/>
      <c r="H39" s="804"/>
      <c r="I39" s="804"/>
      <c r="J39" s="804"/>
      <c r="K39" s="804"/>
      <c r="L39" s="804"/>
      <c r="M39" s="804"/>
      <c r="N39" s="804"/>
      <c r="O39" s="804"/>
      <c r="P39" s="804"/>
      <c r="Q39" s="804"/>
      <c r="R39" s="804"/>
      <c r="S39" s="804"/>
      <c r="T39" s="804"/>
      <c r="U39" s="804"/>
      <c r="V39" s="804"/>
      <c r="W39" s="804"/>
      <c r="X39" s="804"/>
      <c r="Y39" s="804"/>
      <c r="Z39" s="804"/>
      <c r="AA39" s="804"/>
      <c r="AB39" s="804"/>
      <c r="AC39" s="804"/>
      <c r="AD39" s="804"/>
      <c r="AE39" s="804"/>
      <c r="AF39" s="804"/>
      <c r="AG39" s="804"/>
      <c r="AH39" s="804"/>
      <c r="AI39" s="804"/>
      <c r="AJ39" s="804"/>
      <c r="AK39" s="804"/>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730" t="s">
        <v>2104</v>
      </c>
      <c r="C41" s="730"/>
      <c r="D41" s="730"/>
      <c r="E41" s="730"/>
      <c r="F41" s="730"/>
      <c r="G41" s="730"/>
      <c r="H41" s="730"/>
      <c r="I41" s="730"/>
      <c r="J41" s="730"/>
      <c r="K41" s="730"/>
      <c r="L41" s="730"/>
      <c r="M41" s="730"/>
      <c r="N41" s="730"/>
      <c r="O41" s="730"/>
      <c r="P41" s="730"/>
      <c r="Q41" s="730"/>
      <c r="R41" s="730"/>
      <c r="S41" s="730"/>
      <c r="T41" s="730"/>
      <c r="U41" s="730"/>
      <c r="V41" s="730"/>
      <c r="W41" s="730"/>
      <c r="X41" s="730"/>
      <c r="Y41" s="730"/>
      <c r="Z41" s="730"/>
      <c r="AA41" s="730"/>
      <c r="AB41" s="730"/>
      <c r="AC41" s="730"/>
      <c r="AD41" s="730"/>
      <c r="AE41" s="730"/>
      <c r="AF41" s="730"/>
      <c r="AG41" s="730"/>
      <c r="AH41" s="730"/>
      <c r="AI41" s="730"/>
      <c r="AJ41" s="730"/>
      <c r="AK41" s="730"/>
      <c r="AL41" s="185"/>
      <c r="AT41" s="180"/>
      <c r="AU41" s="180"/>
      <c r="AV41" s="180"/>
      <c r="AW41" s="180"/>
      <c r="AX41" s="180"/>
    </row>
    <row r="42" spans="1:57" ht="16.5" customHeight="1" thickBot="1">
      <c r="A42" s="124"/>
      <c r="B42" s="125" t="s">
        <v>47</v>
      </c>
      <c r="C42" s="731" t="s">
        <v>1925</v>
      </c>
      <c r="D42" s="731"/>
      <c r="E42" s="731"/>
      <c r="F42" s="731"/>
      <c r="G42" s="731"/>
      <c r="H42" s="731"/>
      <c r="I42" s="731"/>
      <c r="J42" s="731"/>
      <c r="K42" s="731"/>
      <c r="L42" s="731"/>
      <c r="M42" s="731"/>
      <c r="N42" s="731"/>
      <c r="O42" s="731"/>
      <c r="P42" s="731"/>
      <c r="Q42" s="731"/>
      <c r="R42" s="731"/>
      <c r="S42" s="731"/>
      <c r="T42" s="731"/>
      <c r="U42" s="731"/>
      <c r="V42" s="731"/>
      <c r="W42" s="731"/>
      <c r="X42" s="731"/>
      <c r="Y42" s="731"/>
      <c r="Z42" s="731"/>
      <c r="AA42" s="731"/>
      <c r="AB42" s="731"/>
      <c r="AC42" s="731"/>
      <c r="AD42" s="731"/>
      <c r="AE42" s="731"/>
      <c r="AF42" s="731"/>
      <c r="AG42" s="731"/>
      <c r="AH42" s="731"/>
      <c r="AI42" s="731"/>
      <c r="AJ42" s="731"/>
      <c r="AK42" s="731"/>
      <c r="AL42" s="186"/>
      <c r="AT42" s="180"/>
      <c r="AU42" s="180"/>
      <c r="AV42" s="180"/>
      <c r="AW42" s="180"/>
      <c r="AX42" s="180"/>
    </row>
    <row r="43" spans="1:57" ht="51.75" customHeight="1">
      <c r="A43" s="124"/>
      <c r="B43" s="718" t="s">
        <v>49</v>
      </c>
      <c r="C43" s="719"/>
      <c r="D43" s="719"/>
      <c r="E43" s="720"/>
      <c r="F43" s="721"/>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3"/>
      <c r="AL43" s="173"/>
      <c r="AQ43" s="846" t="s">
        <v>2108</v>
      </c>
      <c r="AR43" s="847"/>
      <c r="AS43" s="847"/>
      <c r="AT43" s="847"/>
      <c r="AU43" s="847"/>
      <c r="AV43" s="847"/>
      <c r="AW43" s="847"/>
      <c r="AX43" s="847"/>
      <c r="AY43" s="847"/>
      <c r="AZ43" s="847"/>
      <c r="BA43" s="847"/>
      <c r="BB43" s="847"/>
      <c r="BC43" s="847"/>
      <c r="BD43" s="847"/>
      <c r="BE43" s="848"/>
    </row>
    <row r="44" spans="1:57" ht="47.25" customHeight="1" thickBot="1">
      <c r="A44" s="124"/>
      <c r="B44" s="718" t="s">
        <v>50</v>
      </c>
      <c r="C44" s="719"/>
      <c r="D44" s="719"/>
      <c r="E44" s="720"/>
      <c r="F44" s="732"/>
      <c r="G44" s="733"/>
      <c r="H44" s="733"/>
      <c r="I44" s="733"/>
      <c r="J44" s="733"/>
      <c r="K44" s="733"/>
      <c r="L44" s="733"/>
      <c r="M44" s="733"/>
      <c r="N44" s="733"/>
      <c r="O44" s="733"/>
      <c r="P44" s="733"/>
      <c r="Q44" s="733"/>
      <c r="R44" s="733"/>
      <c r="S44" s="733"/>
      <c r="T44" s="733"/>
      <c r="U44" s="733"/>
      <c r="V44" s="733"/>
      <c r="W44" s="733"/>
      <c r="X44" s="733"/>
      <c r="Y44" s="733"/>
      <c r="Z44" s="733"/>
      <c r="AA44" s="733"/>
      <c r="AB44" s="733"/>
      <c r="AC44" s="733"/>
      <c r="AD44" s="733"/>
      <c r="AE44" s="733"/>
      <c r="AF44" s="733"/>
      <c r="AG44" s="733"/>
      <c r="AH44" s="733"/>
      <c r="AI44" s="733"/>
      <c r="AJ44" s="733"/>
      <c r="AK44" s="734"/>
      <c r="AL44" s="173"/>
      <c r="AQ44" s="849"/>
      <c r="AR44" s="850"/>
      <c r="AS44" s="850"/>
      <c r="AT44" s="850"/>
      <c r="AU44" s="850"/>
      <c r="AV44" s="850"/>
      <c r="AW44" s="850"/>
      <c r="AX44" s="850"/>
      <c r="AY44" s="850"/>
      <c r="AZ44" s="850"/>
      <c r="BA44" s="850"/>
      <c r="BB44" s="850"/>
      <c r="BC44" s="850"/>
      <c r="BD44" s="850"/>
      <c r="BE44" s="851"/>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710" t="s">
        <v>51</v>
      </c>
      <c r="C46" s="710"/>
      <c r="D46" s="710"/>
      <c r="E46" s="710"/>
      <c r="F46" s="710"/>
      <c r="G46" s="710"/>
      <c r="H46" s="710"/>
      <c r="I46" s="710"/>
      <c r="J46" s="710"/>
      <c r="K46" s="710"/>
      <c r="L46" s="710"/>
      <c r="M46" s="710"/>
      <c r="N46" s="710"/>
      <c r="O46" s="710"/>
      <c r="P46" s="710"/>
      <c r="Q46" s="710"/>
      <c r="R46" s="710"/>
      <c r="S46" s="710"/>
      <c r="T46" s="710"/>
      <c r="U46" s="710"/>
      <c r="V46" s="710"/>
      <c r="W46" s="710"/>
      <c r="X46" s="710"/>
      <c r="Y46" s="710"/>
      <c r="Z46" s="710"/>
      <c r="AA46" s="710"/>
      <c r="AB46" s="710"/>
      <c r="AC46" s="710"/>
      <c r="AD46" s="710"/>
      <c r="AE46" s="710"/>
      <c r="AF46" s="710"/>
      <c r="AG46" s="710"/>
      <c r="AH46" s="710"/>
      <c r="AI46" s="710"/>
      <c r="AJ46" s="710"/>
      <c r="AK46" s="710"/>
      <c r="AL46" s="230"/>
      <c r="AT46" s="232"/>
      <c r="AU46" s="232"/>
      <c r="AV46" s="232"/>
      <c r="AW46" s="232"/>
      <c r="AX46" s="232"/>
    </row>
    <row r="47" spans="1:57" s="231" customFormat="1" ht="17.45" customHeight="1" thickBot="1">
      <c r="A47" s="230"/>
      <c r="B47" s="729" t="s">
        <v>2122</v>
      </c>
      <c r="C47" s="729"/>
      <c r="D47" s="729"/>
      <c r="E47" s="729"/>
      <c r="F47" s="729"/>
      <c r="G47" s="729"/>
      <c r="H47" s="729"/>
      <c r="I47" s="729"/>
      <c r="J47" s="729"/>
      <c r="K47" s="729"/>
      <c r="L47" s="729"/>
      <c r="M47" s="729"/>
      <c r="N47" s="729"/>
      <c r="O47" s="729"/>
      <c r="P47" s="729"/>
      <c r="Q47" s="729"/>
      <c r="R47" s="729"/>
      <c r="S47" s="729"/>
      <c r="T47" s="729"/>
      <c r="U47" s="729"/>
      <c r="V47" s="729"/>
      <c r="W47" s="729"/>
      <c r="X47" s="729"/>
      <c r="Y47" s="729"/>
      <c r="Z47" s="729"/>
      <c r="AA47" s="729"/>
      <c r="AB47" s="729"/>
      <c r="AC47" s="729"/>
      <c r="AD47" s="729"/>
      <c r="AE47" s="729"/>
      <c r="AF47" s="729"/>
      <c r="AG47" s="729"/>
      <c r="AH47" s="729"/>
      <c r="AI47" s="729"/>
      <c r="AJ47" s="729"/>
      <c r="AK47" s="72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234"/>
      <c r="AP47" s="234"/>
      <c r="AT47" s="232"/>
      <c r="AU47" s="232"/>
      <c r="AV47" s="232"/>
      <c r="AW47" s="232"/>
      <c r="AX47" s="232"/>
    </row>
    <row r="48" spans="1:57" s="231" customFormat="1" ht="26.45" customHeight="1" thickBot="1">
      <c r="A48" s="230"/>
      <c r="B48" s="852" t="s">
        <v>2112</v>
      </c>
      <c r="C48" s="853"/>
      <c r="D48" s="853"/>
      <c r="E48" s="853"/>
      <c r="F48" s="853"/>
      <c r="G48" s="853"/>
      <c r="H48" s="853"/>
      <c r="I48" s="853"/>
      <c r="J48" s="853"/>
      <c r="K48" s="853"/>
      <c r="L48" s="853"/>
      <c r="M48" s="853"/>
      <c r="N48" s="853"/>
      <c r="O48" s="853"/>
      <c r="P48" s="853"/>
      <c r="Q48" s="853"/>
      <c r="R48" s="853"/>
      <c r="S48" s="853"/>
      <c r="T48" s="853"/>
      <c r="U48" s="853"/>
      <c r="V48" s="853"/>
      <c r="W48" s="853"/>
      <c r="X48" s="853"/>
      <c r="Y48" s="853"/>
      <c r="Z48" s="853"/>
      <c r="AA48" s="853"/>
      <c r="AB48" s="853"/>
      <c r="AC48" s="853"/>
      <c r="AD48" s="853"/>
      <c r="AE48" s="853"/>
      <c r="AF48" s="853"/>
      <c r="AG48" s="853"/>
      <c r="AH48" s="853"/>
      <c r="AI48" s="853"/>
      <c r="AJ48" s="853"/>
      <c r="AK48" s="336" t="str">
        <f>IF(H7="", "", IF(AN47=AN51, "○", "×"))</f>
        <v/>
      </c>
      <c r="AL48" s="230"/>
      <c r="AM48" s="233" t="s">
        <v>2124</v>
      </c>
      <c r="AN48" s="233">
        <f>$AN$47-(COUNTIF('別紙様式3-2（処遇改善加算　個票）'!P:P,"処遇改善加算Ⅳ")+COUNTIF('別紙様式3-2（処遇改善加算　個票）'!Y:Y, "処遇改善加算Ⅳ"))</f>
        <v>0</v>
      </c>
      <c r="AO48" s="234"/>
      <c r="AP48" s="234"/>
      <c r="AT48" s="232"/>
      <c r="AU48" s="232"/>
      <c r="AV48" s="232"/>
      <c r="AW48" s="232"/>
      <c r="AX48" s="232"/>
    </row>
    <row r="49" spans="1:57" s="231" customFormat="1" ht="30.75" customHeight="1" thickBot="1">
      <c r="A49" s="230"/>
      <c r="B49" s="785" t="s">
        <v>2189</v>
      </c>
      <c r="C49" s="786"/>
      <c r="D49" s="786"/>
      <c r="E49" s="786"/>
      <c r="F49" s="786"/>
      <c r="G49" s="786"/>
      <c r="H49" s="786"/>
      <c r="I49" s="786"/>
      <c r="J49" s="786"/>
      <c r="K49" s="786"/>
      <c r="L49" s="786"/>
      <c r="M49" s="786"/>
      <c r="N49" s="786"/>
      <c r="O49" s="786"/>
      <c r="P49" s="786"/>
      <c r="Q49" s="786"/>
      <c r="R49" s="786"/>
      <c r="S49" s="787"/>
      <c r="T49" s="788">
        <f>'別紙様式3-2（処遇改善加算　個票）'!N6</f>
        <v>0</v>
      </c>
      <c r="U49" s="789"/>
      <c r="V49" s="789"/>
      <c r="W49" s="789"/>
      <c r="X49" s="789"/>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0</v>
      </c>
      <c r="AO49" s="234"/>
      <c r="AP49" s="234"/>
      <c r="AQ49" s="232"/>
    </row>
    <row r="50" spans="1:57" s="231" customFormat="1" ht="30.75" customHeight="1" thickBot="1">
      <c r="A50" s="230"/>
      <c r="B50" s="724" t="s">
        <v>2190</v>
      </c>
      <c r="C50" s="725"/>
      <c r="D50" s="725"/>
      <c r="E50" s="725"/>
      <c r="F50" s="725"/>
      <c r="G50" s="725"/>
      <c r="H50" s="725"/>
      <c r="I50" s="725"/>
      <c r="J50" s="725"/>
      <c r="K50" s="725"/>
      <c r="L50" s="725"/>
      <c r="M50" s="725"/>
      <c r="N50" s="725"/>
      <c r="O50" s="725"/>
      <c r="P50" s="725"/>
      <c r="Q50" s="725"/>
      <c r="R50" s="725"/>
      <c r="S50" s="725"/>
      <c r="T50" s="726"/>
      <c r="U50" s="727"/>
      <c r="V50" s="727"/>
      <c r="W50" s="727"/>
      <c r="X50" s="728"/>
      <c r="Y50" s="236" t="s">
        <v>41</v>
      </c>
      <c r="Z50" s="124" t="s">
        <v>42</v>
      </c>
      <c r="AA50" s="197" t="str">
        <f>IF(H7="", "", IF(T50&gt;=T49, "○", "×"))</f>
        <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0</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0</v>
      </c>
      <c r="AO51" s="234"/>
      <c r="AP51" s="234"/>
      <c r="AT51" s="232"/>
      <c r="AU51" s="232"/>
      <c r="AV51" s="232"/>
      <c r="AW51" s="232"/>
      <c r="AX51" s="232"/>
    </row>
    <row r="52" spans="1:57" ht="31.9" customHeight="1" thickBot="1">
      <c r="A52" s="124"/>
      <c r="B52" s="729" t="s">
        <v>2184</v>
      </c>
      <c r="C52" s="729"/>
      <c r="D52" s="729"/>
      <c r="E52" s="729"/>
      <c r="F52" s="729"/>
      <c r="G52" s="729"/>
      <c r="H52" s="729"/>
      <c r="I52" s="729"/>
      <c r="J52" s="729"/>
      <c r="K52" s="729"/>
      <c r="L52" s="729"/>
      <c r="M52" s="729"/>
      <c r="N52" s="729"/>
      <c r="O52" s="729"/>
      <c r="P52" s="729"/>
      <c r="Q52" s="729"/>
      <c r="R52" s="729"/>
      <c r="S52" s="729"/>
      <c r="T52" s="729"/>
      <c r="U52" s="729"/>
      <c r="V52" s="729"/>
      <c r="W52" s="729"/>
      <c r="X52" s="729"/>
      <c r="Y52" s="729"/>
      <c r="Z52" s="729"/>
      <c r="AA52" s="729"/>
      <c r="AB52" s="729"/>
      <c r="AC52" s="729"/>
      <c r="AD52" s="729"/>
      <c r="AE52" s="729"/>
      <c r="AF52" s="729"/>
      <c r="AG52" s="729"/>
      <c r="AH52" s="729"/>
      <c r="AI52" s="729"/>
      <c r="AJ52" s="729"/>
      <c r="AK52" s="729"/>
      <c r="AL52" s="124"/>
      <c r="AN52" s="242"/>
      <c r="AO52" s="234"/>
      <c r="AP52" s="234"/>
    </row>
    <row r="53" spans="1:57" ht="21" customHeight="1" thickBot="1">
      <c r="A53" s="124"/>
      <c r="B53" s="852" t="s">
        <v>2113</v>
      </c>
      <c r="C53" s="853"/>
      <c r="D53" s="853"/>
      <c r="E53" s="853"/>
      <c r="F53" s="853"/>
      <c r="G53" s="853"/>
      <c r="H53" s="853"/>
      <c r="I53" s="853"/>
      <c r="J53" s="853"/>
      <c r="K53" s="853"/>
      <c r="L53" s="853"/>
      <c r="M53" s="853"/>
      <c r="N53" s="853"/>
      <c r="O53" s="853"/>
      <c r="P53" s="853"/>
      <c r="Q53" s="853"/>
      <c r="R53" s="853"/>
      <c r="S53" s="853"/>
      <c r="T53" s="853"/>
      <c r="U53" s="853"/>
      <c r="V53" s="853"/>
      <c r="W53" s="853"/>
      <c r="X53" s="853"/>
      <c r="Y53" s="853"/>
      <c r="Z53" s="853"/>
      <c r="AA53" s="853"/>
      <c r="AB53" s="853"/>
      <c r="AC53" s="853"/>
      <c r="AD53" s="853"/>
      <c r="AE53" s="853"/>
      <c r="AF53" s="853"/>
      <c r="AG53" s="853"/>
      <c r="AH53" s="853"/>
      <c r="AI53" s="853"/>
      <c r="AJ53" s="853"/>
      <c r="AK53" s="336" t="str">
        <f>IF(H7="", "", IF(AN53=AN54, "○", "×"))</f>
        <v/>
      </c>
      <c r="AL53" s="124"/>
      <c r="AM53" s="438" t="s">
        <v>2109</v>
      </c>
      <c r="AN53" s="439">
        <f>COUNT('別紙様式3-2（処遇改善加算　個票）'!U:U)+COUNT('別紙様式3-2（処遇改善加算　個票）'!AC:AD)</f>
        <v>0</v>
      </c>
      <c r="AO53" s="234"/>
      <c r="AP53" s="234"/>
    </row>
    <row r="54" spans="1:57" ht="25.5" customHeight="1" thickBot="1">
      <c r="A54" s="124"/>
      <c r="B54" s="724" t="s">
        <v>2191</v>
      </c>
      <c r="C54" s="811"/>
      <c r="D54" s="811"/>
      <c r="E54" s="811"/>
      <c r="F54" s="811"/>
      <c r="G54" s="811"/>
      <c r="H54" s="811"/>
      <c r="I54" s="811"/>
      <c r="J54" s="811"/>
      <c r="K54" s="811"/>
      <c r="L54" s="811"/>
      <c r="M54" s="811"/>
      <c r="N54" s="811"/>
      <c r="O54" s="811"/>
      <c r="P54" s="811"/>
      <c r="Q54" s="811"/>
      <c r="R54" s="811"/>
      <c r="S54" s="812"/>
      <c r="T54" s="788">
        <f>'別紙様式3-2（処遇改善加算　個票）'!N7</f>
        <v>0</v>
      </c>
      <c r="U54" s="789"/>
      <c r="V54" s="789"/>
      <c r="W54" s="789"/>
      <c r="X54" s="789"/>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0</v>
      </c>
      <c r="AO54" s="234"/>
      <c r="AP54" s="234"/>
      <c r="AQ54" s="807" t="s">
        <v>52</v>
      </c>
      <c r="AR54" s="808"/>
      <c r="AS54" s="808"/>
      <c r="AT54" s="808"/>
      <c r="AU54" s="808"/>
      <c r="AV54" s="808"/>
      <c r="AW54" s="808"/>
      <c r="AX54" s="808"/>
      <c r="AY54" s="808"/>
      <c r="AZ54" s="808"/>
      <c r="BA54" s="808"/>
      <c r="BB54" s="808"/>
      <c r="BC54" s="808"/>
      <c r="BD54" s="808"/>
      <c r="BE54" s="809"/>
    </row>
    <row r="55" spans="1:57" ht="23.25" customHeight="1" thickBot="1">
      <c r="A55" s="124"/>
      <c r="B55" s="713" t="s">
        <v>2192</v>
      </c>
      <c r="C55" s="714"/>
      <c r="D55" s="714"/>
      <c r="E55" s="714"/>
      <c r="F55" s="714"/>
      <c r="G55" s="714"/>
      <c r="H55" s="714"/>
      <c r="I55" s="714"/>
      <c r="J55" s="714"/>
      <c r="K55" s="714"/>
      <c r="L55" s="714"/>
      <c r="M55" s="714"/>
      <c r="N55" s="714"/>
      <c r="O55" s="714"/>
      <c r="P55" s="714"/>
      <c r="Q55" s="714"/>
      <c r="R55" s="714"/>
      <c r="S55" s="714"/>
      <c r="T55" s="715"/>
      <c r="U55" s="716"/>
      <c r="V55" s="716"/>
      <c r="W55" s="716"/>
      <c r="X55" s="717"/>
      <c r="Y55" s="243" t="s">
        <v>41</v>
      </c>
      <c r="Z55" s="124"/>
      <c r="AA55" s="244" t="s">
        <v>53</v>
      </c>
      <c r="AB55" s="747">
        <f>IFERROR(T56/T54*100,0)</f>
        <v>0</v>
      </c>
      <c r="AC55" s="748"/>
      <c r="AD55" s="749"/>
      <c r="AE55" s="245" t="s">
        <v>54</v>
      </c>
      <c r="AF55" s="246" t="s">
        <v>55</v>
      </c>
      <c r="AG55" s="124" t="s">
        <v>42</v>
      </c>
      <c r="AH55" s="197" t="str">
        <f>IF(T54=0,"",(IF(AND(AB55&gt;=200/3,T56&lt;=T55),"○","×")))</f>
        <v/>
      </c>
      <c r="AI55" s="237"/>
      <c r="AJ55" s="237"/>
      <c r="AK55" s="237"/>
      <c r="AL55" s="237"/>
      <c r="AM55" s="440"/>
      <c r="AN55" s="424"/>
      <c r="AO55" s="242"/>
      <c r="AP55" s="242"/>
      <c r="AQ55" s="807" t="s">
        <v>2111</v>
      </c>
      <c r="AR55" s="808"/>
      <c r="AS55" s="808"/>
      <c r="AT55" s="808"/>
      <c r="AU55" s="808"/>
      <c r="AV55" s="808"/>
      <c r="AW55" s="808"/>
      <c r="AX55" s="808"/>
      <c r="AY55" s="808"/>
      <c r="AZ55" s="808"/>
      <c r="BA55" s="808"/>
      <c r="BB55" s="808"/>
      <c r="BC55" s="808"/>
      <c r="BD55" s="808"/>
      <c r="BE55" s="809"/>
    </row>
    <row r="56" spans="1:57" ht="26.25" customHeight="1" thickBot="1">
      <c r="A56" s="124"/>
      <c r="B56" s="247"/>
      <c r="C56" s="816" t="s">
        <v>2193</v>
      </c>
      <c r="D56" s="817"/>
      <c r="E56" s="817"/>
      <c r="F56" s="817"/>
      <c r="G56" s="817"/>
      <c r="H56" s="817"/>
      <c r="I56" s="817"/>
      <c r="J56" s="817"/>
      <c r="K56" s="817"/>
      <c r="L56" s="817"/>
      <c r="M56" s="817"/>
      <c r="N56" s="817"/>
      <c r="O56" s="817"/>
      <c r="P56" s="817"/>
      <c r="Q56" s="817"/>
      <c r="R56" s="817"/>
      <c r="S56" s="817"/>
      <c r="T56" s="813"/>
      <c r="U56" s="814"/>
      <c r="V56" s="814"/>
      <c r="W56" s="814"/>
      <c r="X56" s="815"/>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04"/>
      <c r="C60" s="605"/>
      <c r="D60" s="711" t="s">
        <v>57</v>
      </c>
      <c r="E60" s="711"/>
      <c r="F60" s="711"/>
      <c r="G60" s="711"/>
      <c r="H60" s="711"/>
      <c r="I60" s="711"/>
      <c r="J60" s="711"/>
      <c r="K60" s="711"/>
      <c r="L60" s="711"/>
      <c r="M60" s="711"/>
      <c r="N60" s="711"/>
      <c r="O60" s="711"/>
      <c r="P60" s="711"/>
      <c r="Q60" s="711"/>
      <c r="R60" s="711"/>
      <c r="S60" s="711"/>
      <c r="T60" s="711"/>
      <c r="U60" s="711"/>
      <c r="V60" s="711"/>
      <c r="W60" s="711"/>
      <c r="X60" s="711"/>
      <c r="Y60" s="711"/>
      <c r="Z60" s="712"/>
      <c r="AA60" s="230"/>
      <c r="AC60" s="186"/>
      <c r="AD60" s="186"/>
      <c r="AE60" s="186"/>
      <c r="AF60" s="186"/>
      <c r="AG60" s="186"/>
      <c r="AH60" s="186"/>
      <c r="AI60" s="696"/>
      <c r="AJ60" s="696"/>
      <c r="AK60" s="696"/>
      <c r="AL60" s="173"/>
      <c r="AM60" s="446" t="b">
        <v>0</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818" t="s">
        <v>58</v>
      </c>
      <c r="D63" s="818"/>
      <c r="E63" s="818"/>
      <c r="F63" s="818"/>
      <c r="G63" s="818"/>
      <c r="H63" s="818"/>
      <c r="I63" s="818"/>
      <c r="J63" s="818"/>
      <c r="K63" s="818"/>
      <c r="L63" s="818"/>
      <c r="M63" s="818"/>
      <c r="N63" s="818"/>
      <c r="O63" s="818"/>
      <c r="P63" s="818"/>
      <c r="Q63" s="818"/>
      <c r="R63" s="818"/>
      <c r="S63" s="818"/>
      <c r="T63" s="818"/>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04"/>
      <c r="D64" s="605"/>
      <c r="E64" s="805" t="s">
        <v>59</v>
      </c>
      <c r="F64" s="805"/>
      <c r="G64" s="805"/>
      <c r="H64" s="805"/>
      <c r="I64" s="805"/>
      <c r="J64" s="805"/>
      <c r="K64" s="805"/>
      <c r="L64" s="805"/>
      <c r="M64" s="805"/>
      <c r="N64" s="805"/>
      <c r="O64" s="805"/>
      <c r="P64" s="805"/>
      <c r="Q64" s="805"/>
      <c r="R64" s="80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818" t="s">
        <v>66</v>
      </c>
      <c r="D69" s="818"/>
      <c r="E69" s="818"/>
      <c r="F69" s="818"/>
      <c r="G69" s="818"/>
      <c r="H69" s="818"/>
      <c r="I69" s="818"/>
      <c r="J69" s="818"/>
      <c r="K69" s="818"/>
      <c r="L69" s="818"/>
      <c r="M69" s="818"/>
      <c r="N69" s="818"/>
      <c r="O69" s="818"/>
      <c r="P69" s="818"/>
      <c r="Q69" s="818"/>
      <c r="R69" s="818"/>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04"/>
      <c r="D70" s="605"/>
      <c r="E70" s="805" t="s">
        <v>67</v>
      </c>
      <c r="F70" s="805"/>
      <c r="G70" s="805"/>
      <c r="H70" s="805"/>
      <c r="I70" s="805"/>
      <c r="J70" s="805"/>
      <c r="K70" s="805"/>
      <c r="L70" s="805"/>
      <c r="M70" s="805"/>
      <c r="N70" s="805"/>
      <c r="O70" s="805"/>
      <c r="P70" s="805"/>
      <c r="Q70" s="805"/>
      <c r="R70" s="80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879"/>
      <c r="C71" s="260" t="s">
        <v>60</v>
      </c>
      <c r="D71" s="821" t="s">
        <v>68</v>
      </c>
      <c r="E71" s="822"/>
      <c r="F71" s="822"/>
      <c r="G71" s="822"/>
      <c r="H71" s="823"/>
      <c r="I71" s="823"/>
      <c r="J71" s="823"/>
      <c r="K71" s="823"/>
      <c r="L71" s="823"/>
      <c r="M71" s="823"/>
      <c r="N71" s="823"/>
      <c r="O71" s="823"/>
      <c r="P71" s="823"/>
      <c r="Q71" s="823"/>
      <c r="R71" s="823"/>
      <c r="S71" s="823"/>
      <c r="T71" s="823"/>
      <c r="U71" s="823"/>
      <c r="V71" s="823"/>
      <c r="W71" s="823"/>
      <c r="X71" s="823"/>
      <c r="Y71" s="823"/>
      <c r="Z71" s="823"/>
      <c r="AA71" s="823"/>
      <c r="AB71" s="823"/>
      <c r="AC71" s="823"/>
      <c r="AD71" s="823"/>
      <c r="AE71" s="823"/>
      <c r="AF71" s="823"/>
      <c r="AG71" s="823"/>
      <c r="AH71" s="823"/>
      <c r="AI71" s="823"/>
      <c r="AJ71" s="823"/>
      <c r="AK71" s="824"/>
      <c r="AL71" s="173"/>
      <c r="AM71" s="446" t="b">
        <v>1</v>
      </c>
      <c r="AN71" s="445"/>
      <c r="AO71" s="446" t="b">
        <v>0</v>
      </c>
      <c r="AP71" s="234"/>
    </row>
    <row r="72" spans="1:57" ht="28.5" customHeight="1" thickBot="1">
      <c r="A72" s="124"/>
      <c r="B72" s="879"/>
      <c r="C72" s="641"/>
      <c r="D72" s="643" t="s">
        <v>69</v>
      </c>
      <c r="E72" s="644"/>
      <c r="F72" s="644"/>
      <c r="G72" s="644"/>
      <c r="H72" s="825"/>
      <c r="I72" s="827" t="s">
        <v>40</v>
      </c>
      <c r="J72" s="834" t="s">
        <v>70</v>
      </c>
      <c r="K72" s="835"/>
      <c r="L72" s="835"/>
      <c r="M72" s="835"/>
      <c r="N72" s="835"/>
      <c r="O72" s="835"/>
      <c r="P72" s="835"/>
      <c r="Q72" s="835"/>
      <c r="R72" s="835"/>
      <c r="S72" s="835"/>
      <c r="T72" s="835"/>
      <c r="U72" s="835"/>
      <c r="V72" s="835"/>
      <c r="W72" s="835"/>
      <c r="X72" s="835"/>
      <c r="Y72" s="835"/>
      <c r="Z72" s="835"/>
      <c r="AA72" s="835"/>
      <c r="AB72" s="835"/>
      <c r="AC72" s="835"/>
      <c r="AD72" s="835"/>
      <c r="AE72" s="835"/>
      <c r="AF72" s="835"/>
      <c r="AG72" s="835"/>
      <c r="AH72" s="835"/>
      <c r="AI72" s="835"/>
      <c r="AJ72" s="835"/>
      <c r="AK72" s="836"/>
      <c r="AL72" s="173"/>
      <c r="AM72" s="445"/>
      <c r="AN72" s="445"/>
      <c r="AO72" s="445"/>
      <c r="AP72" s="234"/>
    </row>
    <row r="73" spans="1:57" ht="34.5" customHeight="1" thickBot="1">
      <c r="A73" s="124"/>
      <c r="B73" s="879"/>
      <c r="C73" s="641"/>
      <c r="D73" s="645"/>
      <c r="E73" s="646"/>
      <c r="F73" s="646"/>
      <c r="G73" s="646"/>
      <c r="H73" s="826"/>
      <c r="I73" s="828"/>
      <c r="J73" s="837"/>
      <c r="K73" s="838"/>
      <c r="L73" s="838"/>
      <c r="M73" s="838"/>
      <c r="N73" s="838"/>
      <c r="O73" s="838"/>
      <c r="P73" s="838"/>
      <c r="Q73" s="838"/>
      <c r="R73" s="838"/>
      <c r="S73" s="838"/>
      <c r="T73" s="838"/>
      <c r="U73" s="838"/>
      <c r="V73" s="838"/>
      <c r="W73" s="838"/>
      <c r="X73" s="838"/>
      <c r="Y73" s="838"/>
      <c r="Z73" s="838"/>
      <c r="AA73" s="838"/>
      <c r="AB73" s="838"/>
      <c r="AC73" s="838"/>
      <c r="AD73" s="838"/>
      <c r="AE73" s="838"/>
      <c r="AF73" s="838"/>
      <c r="AG73" s="838"/>
      <c r="AH73" s="838"/>
      <c r="AI73" s="838"/>
      <c r="AJ73" s="838"/>
      <c r="AK73" s="839"/>
      <c r="AL73" s="173"/>
      <c r="AM73" s="173"/>
      <c r="AN73" s="173"/>
      <c r="AO73" s="234"/>
      <c r="AP73" s="234"/>
      <c r="AQ73" s="793" t="s">
        <v>71</v>
      </c>
      <c r="AR73" s="794"/>
      <c r="AS73" s="794"/>
      <c r="AT73" s="794"/>
      <c r="AU73" s="794"/>
      <c r="AV73" s="794"/>
      <c r="AW73" s="794"/>
      <c r="AX73" s="794"/>
      <c r="AY73" s="794"/>
      <c r="AZ73" s="794"/>
      <c r="BA73" s="794"/>
      <c r="BB73" s="794"/>
      <c r="BC73" s="794"/>
      <c r="BD73" s="794"/>
      <c r="BE73" s="795"/>
    </row>
    <row r="74" spans="1:57" ht="15" customHeight="1" thickBot="1">
      <c r="A74" s="124"/>
      <c r="B74" s="879"/>
      <c r="C74" s="641"/>
      <c r="D74" s="645"/>
      <c r="E74" s="646"/>
      <c r="F74" s="646"/>
      <c r="G74" s="646"/>
      <c r="H74" s="840"/>
      <c r="I74" s="842" t="s">
        <v>43</v>
      </c>
      <c r="J74" s="283" t="s">
        <v>72</v>
      </c>
      <c r="K74" s="284"/>
      <c r="L74" s="284"/>
      <c r="M74" s="284"/>
      <c r="N74" s="284"/>
      <c r="O74" s="284"/>
      <c r="P74" s="284"/>
      <c r="Q74" s="284"/>
      <c r="R74" s="284"/>
      <c r="S74" s="844" t="s">
        <v>73</v>
      </c>
      <c r="T74" s="844"/>
      <c r="U74" s="844"/>
      <c r="V74" s="844"/>
      <c r="W74" s="844"/>
      <c r="X74" s="844"/>
      <c r="Y74" s="844"/>
      <c r="Z74" s="844"/>
      <c r="AA74" s="844"/>
      <c r="AB74" s="844"/>
      <c r="AC74" s="844"/>
      <c r="AD74" s="844"/>
      <c r="AE74" s="844"/>
      <c r="AF74" s="844"/>
      <c r="AG74" s="844"/>
      <c r="AH74" s="844"/>
      <c r="AI74" s="844"/>
      <c r="AJ74" s="844"/>
      <c r="AK74" s="845"/>
      <c r="AL74" s="173"/>
      <c r="AM74" s="285"/>
      <c r="AO74" s="173"/>
      <c r="AP74" s="173"/>
    </row>
    <row r="75" spans="1:57" ht="33" customHeight="1" thickBot="1">
      <c r="A75" s="124"/>
      <c r="B75" s="879"/>
      <c r="C75" s="642"/>
      <c r="D75" s="647"/>
      <c r="E75" s="648"/>
      <c r="F75" s="648"/>
      <c r="G75" s="648"/>
      <c r="H75" s="841"/>
      <c r="I75" s="843"/>
      <c r="J75" s="873"/>
      <c r="K75" s="874"/>
      <c r="L75" s="874"/>
      <c r="M75" s="874"/>
      <c r="N75" s="874"/>
      <c r="O75" s="874"/>
      <c r="P75" s="874"/>
      <c r="Q75" s="874"/>
      <c r="R75" s="874"/>
      <c r="S75" s="874"/>
      <c r="T75" s="874"/>
      <c r="U75" s="874"/>
      <c r="V75" s="874"/>
      <c r="W75" s="874"/>
      <c r="X75" s="874"/>
      <c r="Y75" s="874"/>
      <c r="Z75" s="874"/>
      <c r="AA75" s="874"/>
      <c r="AB75" s="874"/>
      <c r="AC75" s="874"/>
      <c r="AD75" s="874"/>
      <c r="AE75" s="874"/>
      <c r="AF75" s="874"/>
      <c r="AG75" s="874"/>
      <c r="AH75" s="874"/>
      <c r="AI75" s="874"/>
      <c r="AJ75" s="874"/>
      <c r="AK75" s="875"/>
      <c r="AL75" s="173"/>
      <c r="AM75" s="173"/>
      <c r="AN75" s="173"/>
      <c r="AQ75" s="793" t="s">
        <v>71</v>
      </c>
      <c r="AR75" s="794"/>
      <c r="AS75" s="794"/>
      <c r="AT75" s="794"/>
      <c r="AU75" s="794"/>
      <c r="AV75" s="794"/>
      <c r="AW75" s="794"/>
      <c r="AX75" s="794"/>
      <c r="AY75" s="794"/>
      <c r="AZ75" s="794"/>
      <c r="BA75" s="794"/>
      <c r="BB75" s="794"/>
      <c r="BC75" s="794"/>
      <c r="BD75" s="794"/>
      <c r="BE75" s="795"/>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711" t="s">
        <v>57</v>
      </c>
      <c r="D80" s="711"/>
      <c r="E80" s="711"/>
      <c r="F80" s="711"/>
      <c r="G80" s="711"/>
      <c r="H80" s="711"/>
      <c r="I80" s="711"/>
      <c r="J80" s="711"/>
      <c r="K80" s="711"/>
      <c r="L80" s="711"/>
      <c r="M80" s="711"/>
      <c r="N80" s="711"/>
      <c r="O80" s="711"/>
      <c r="P80" s="711"/>
      <c r="Q80" s="711"/>
      <c r="R80" s="711"/>
      <c r="S80" s="711"/>
      <c r="T80" s="711"/>
      <c r="U80" s="711"/>
      <c r="V80" s="711"/>
      <c r="W80" s="712"/>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04"/>
      <c r="C82" s="605"/>
      <c r="D82" s="877" t="s">
        <v>67</v>
      </c>
      <c r="E82" s="877"/>
      <c r="F82" s="877"/>
      <c r="G82" s="877"/>
      <c r="H82" s="877"/>
      <c r="I82" s="877"/>
      <c r="J82" s="877"/>
      <c r="K82" s="877"/>
      <c r="L82" s="877"/>
      <c r="M82" s="877"/>
      <c r="N82" s="877"/>
      <c r="O82" s="877"/>
      <c r="P82" s="877"/>
      <c r="Q82" s="878"/>
      <c r="R82" s="297" t="s">
        <v>42</v>
      </c>
      <c r="S82" s="197" t="str">
        <f>IF(H7="", "", IF(AM80=TRUE,"",IF(AM83="記入不要","",IF(AND(AM84=TRUE,OR(AN84=TRUE,AO84=TRUE,AP84=TRUE)),"○","×"))))</f>
        <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639" t="s">
        <v>75</v>
      </c>
      <c r="D83" s="626"/>
      <c r="E83" s="626"/>
      <c r="F83" s="626"/>
      <c r="G83" s="626"/>
      <c r="H83" s="626"/>
      <c r="I83" s="626"/>
      <c r="J83" s="626"/>
      <c r="K83" s="626"/>
      <c r="L83" s="626"/>
      <c r="M83" s="626"/>
      <c r="N83" s="626"/>
      <c r="O83" s="626"/>
      <c r="P83" s="626"/>
      <c r="Q83" s="626"/>
      <c r="R83" s="626"/>
      <c r="S83" s="629"/>
      <c r="T83" s="626"/>
      <c r="U83" s="626"/>
      <c r="V83" s="626"/>
      <c r="W83" s="626"/>
      <c r="X83" s="626"/>
      <c r="Y83" s="626"/>
      <c r="Z83" s="626"/>
      <c r="AA83" s="626"/>
      <c r="AB83" s="626"/>
      <c r="AC83" s="626"/>
      <c r="AD83" s="626"/>
      <c r="AE83" s="626"/>
      <c r="AF83" s="626"/>
      <c r="AG83" s="626"/>
      <c r="AH83" s="626"/>
      <c r="AI83" s="626"/>
      <c r="AJ83" s="626"/>
      <c r="AK83" s="640"/>
      <c r="AL83" s="173"/>
      <c r="AM83" s="447"/>
      <c r="AN83" s="448"/>
      <c r="AO83" s="448"/>
      <c r="AP83" s="448"/>
    </row>
    <row r="84" spans="1:57" ht="27" customHeight="1">
      <c r="A84" s="124"/>
      <c r="B84" s="641"/>
      <c r="C84" s="643" t="s">
        <v>76</v>
      </c>
      <c r="D84" s="644"/>
      <c r="E84" s="644"/>
      <c r="F84" s="644"/>
      <c r="G84" s="379"/>
      <c r="H84" s="300" t="s">
        <v>40</v>
      </c>
      <c r="I84" s="864" t="s">
        <v>77</v>
      </c>
      <c r="J84" s="865"/>
      <c r="K84" s="865"/>
      <c r="L84" s="865"/>
      <c r="M84" s="865"/>
      <c r="N84" s="865"/>
      <c r="O84" s="865"/>
      <c r="P84" s="865"/>
      <c r="Q84" s="865"/>
      <c r="R84" s="865"/>
      <c r="S84" s="865"/>
      <c r="T84" s="865"/>
      <c r="U84" s="865"/>
      <c r="V84" s="865"/>
      <c r="W84" s="865"/>
      <c r="X84" s="865"/>
      <c r="Y84" s="865"/>
      <c r="Z84" s="865"/>
      <c r="AA84" s="865"/>
      <c r="AB84" s="865"/>
      <c r="AC84" s="865"/>
      <c r="AD84" s="865"/>
      <c r="AE84" s="865"/>
      <c r="AF84" s="865"/>
      <c r="AG84" s="865"/>
      <c r="AH84" s="865"/>
      <c r="AI84" s="865"/>
      <c r="AJ84" s="865"/>
      <c r="AK84" s="866"/>
      <c r="AL84" s="173"/>
      <c r="AM84" s="449" t="b">
        <v>1</v>
      </c>
      <c r="AN84" s="450" t="b">
        <v>0</v>
      </c>
      <c r="AO84" s="449" t="b">
        <v>0</v>
      </c>
      <c r="AP84" s="449" t="b">
        <v>0</v>
      </c>
    </row>
    <row r="85" spans="1:57" ht="37.5" customHeight="1">
      <c r="A85" s="124"/>
      <c r="B85" s="641"/>
      <c r="C85" s="645"/>
      <c r="D85" s="646"/>
      <c r="E85" s="646"/>
      <c r="F85" s="646"/>
      <c r="G85" s="380"/>
      <c r="H85" s="301" t="s">
        <v>43</v>
      </c>
      <c r="I85" s="867" t="s">
        <v>78</v>
      </c>
      <c r="J85" s="868"/>
      <c r="K85" s="868"/>
      <c r="L85" s="868"/>
      <c r="M85" s="868"/>
      <c r="N85" s="868"/>
      <c r="O85" s="868"/>
      <c r="P85" s="868"/>
      <c r="Q85" s="868"/>
      <c r="R85" s="868"/>
      <c r="S85" s="868"/>
      <c r="T85" s="868"/>
      <c r="U85" s="868"/>
      <c r="V85" s="868"/>
      <c r="W85" s="868"/>
      <c r="X85" s="868"/>
      <c r="Y85" s="868"/>
      <c r="Z85" s="868"/>
      <c r="AA85" s="868"/>
      <c r="AB85" s="868"/>
      <c r="AC85" s="868"/>
      <c r="AD85" s="868"/>
      <c r="AE85" s="868"/>
      <c r="AF85" s="868"/>
      <c r="AG85" s="868"/>
      <c r="AH85" s="868"/>
      <c r="AI85" s="868"/>
      <c r="AJ85" s="868"/>
      <c r="AK85" s="869"/>
      <c r="AL85" s="173"/>
      <c r="AM85" s="451"/>
      <c r="AN85" s="169"/>
      <c r="AO85" s="169"/>
      <c r="AP85" s="169"/>
    </row>
    <row r="86" spans="1:57" ht="36" customHeight="1" thickBot="1">
      <c r="A86" s="124"/>
      <c r="B86" s="642"/>
      <c r="C86" s="647"/>
      <c r="D86" s="648"/>
      <c r="E86" s="648"/>
      <c r="F86" s="648"/>
      <c r="G86" s="381"/>
      <c r="H86" s="302" t="s">
        <v>44</v>
      </c>
      <c r="I86" s="870" t="s">
        <v>79</v>
      </c>
      <c r="J86" s="871"/>
      <c r="K86" s="871"/>
      <c r="L86" s="871"/>
      <c r="M86" s="871"/>
      <c r="N86" s="871"/>
      <c r="O86" s="871"/>
      <c r="P86" s="871"/>
      <c r="Q86" s="871"/>
      <c r="R86" s="871"/>
      <c r="S86" s="871"/>
      <c r="T86" s="871"/>
      <c r="U86" s="871"/>
      <c r="V86" s="871"/>
      <c r="W86" s="871"/>
      <c r="X86" s="871"/>
      <c r="Y86" s="871"/>
      <c r="Z86" s="871"/>
      <c r="AA86" s="871"/>
      <c r="AB86" s="871"/>
      <c r="AC86" s="871"/>
      <c r="AD86" s="871"/>
      <c r="AE86" s="871"/>
      <c r="AF86" s="871"/>
      <c r="AG86" s="871"/>
      <c r="AH86" s="871"/>
      <c r="AI86" s="871"/>
      <c r="AJ86" s="871"/>
      <c r="AK86" s="872"/>
      <c r="AL86" s="173"/>
      <c r="AM86" s="451"/>
      <c r="AN86" s="169"/>
      <c r="AO86" s="169"/>
      <c r="AP86" s="169"/>
    </row>
    <row r="87" spans="1:57" ht="21" customHeight="1">
      <c r="A87" s="124"/>
      <c r="B87" s="303" t="s">
        <v>62</v>
      </c>
      <c r="C87" s="856" t="s">
        <v>74</v>
      </c>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857"/>
      <c r="AJ87" s="857"/>
      <c r="AK87" s="858"/>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730" t="s">
        <v>2130</v>
      </c>
      <c r="C89" s="730"/>
      <c r="D89" s="730"/>
      <c r="E89" s="730"/>
      <c r="F89" s="730"/>
      <c r="G89" s="730"/>
      <c r="H89" s="730"/>
      <c r="I89" s="730"/>
      <c r="J89" s="730"/>
      <c r="K89" s="730"/>
      <c r="L89" s="730"/>
      <c r="M89" s="730"/>
      <c r="N89" s="730"/>
      <c r="O89" s="730"/>
      <c r="P89" s="730"/>
      <c r="Q89" s="730"/>
      <c r="R89" s="730"/>
      <c r="S89" s="730"/>
      <c r="T89" s="730"/>
      <c r="U89" s="730"/>
      <c r="V89" s="730"/>
      <c r="W89" s="730"/>
      <c r="X89" s="730"/>
      <c r="Y89" s="730"/>
      <c r="Z89" s="730"/>
      <c r="AA89" s="730"/>
      <c r="AB89" s="730"/>
      <c r="AC89" s="730"/>
      <c r="AD89" s="730"/>
      <c r="AE89" s="730"/>
      <c r="AF89" s="730"/>
      <c r="AG89" s="730"/>
      <c r="AH89" s="730"/>
      <c r="AI89" s="730"/>
      <c r="AJ89" s="730"/>
      <c r="AK89" s="730"/>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885" t="s">
        <v>2131</v>
      </c>
      <c r="C91" s="886"/>
      <c r="D91" s="886"/>
      <c r="E91" s="886"/>
      <c r="F91" s="886"/>
      <c r="G91" s="886"/>
      <c r="H91" s="886"/>
      <c r="I91" s="886"/>
      <c r="J91" s="886"/>
      <c r="K91" s="886"/>
      <c r="L91" s="886"/>
      <c r="M91" s="886"/>
      <c r="N91" s="886"/>
      <c r="O91" s="886"/>
      <c r="P91" s="886"/>
      <c r="Q91" s="887"/>
      <c r="R91" s="203" t="s">
        <v>56</v>
      </c>
      <c r="S91" s="430" t="str">
        <f>'別紙様式3-2（処遇改善加算　個票）'!AC5</f>
        <v/>
      </c>
      <c r="T91" s="816" t="s">
        <v>2198</v>
      </c>
      <c r="U91" s="817"/>
      <c r="V91" s="817"/>
      <c r="W91" s="817"/>
      <c r="X91" s="817"/>
      <c r="Y91" s="817"/>
      <c r="Z91" s="817"/>
      <c r="AA91" s="817"/>
      <c r="AB91" s="817"/>
      <c r="AC91" s="817"/>
      <c r="AD91" s="817"/>
      <c r="AE91" s="817"/>
      <c r="AF91" s="855"/>
      <c r="AG91" s="211"/>
      <c r="AH91" s="211"/>
      <c r="AI91" s="211"/>
      <c r="AJ91" s="211"/>
      <c r="AK91" s="124"/>
      <c r="AL91" s="124"/>
      <c r="AM91" s="449" t="str">
        <f>IF(COUNTIF(S91:S92, "×")&gt;0, "設定できない", "要件を満たす")</f>
        <v>要件を満たす</v>
      </c>
      <c r="AN91" s="169"/>
      <c r="AO91" s="169"/>
      <c r="AX91" s="180"/>
    </row>
    <row r="92" spans="1:57" ht="27.75" customHeight="1" thickBot="1">
      <c r="A92" s="124"/>
      <c r="B92" s="885" t="s">
        <v>2197</v>
      </c>
      <c r="C92" s="886"/>
      <c r="D92" s="886"/>
      <c r="E92" s="886"/>
      <c r="F92" s="886"/>
      <c r="G92" s="886"/>
      <c r="H92" s="886"/>
      <c r="I92" s="886"/>
      <c r="J92" s="886"/>
      <c r="K92" s="886"/>
      <c r="L92" s="886"/>
      <c r="M92" s="886"/>
      <c r="N92" s="886"/>
      <c r="O92" s="886"/>
      <c r="P92" s="886"/>
      <c r="Q92" s="887"/>
      <c r="R92" s="203" t="s">
        <v>56</v>
      </c>
      <c r="S92" s="430" t="str">
        <f>'別紙様式3-2（処遇改善加算　個票）'!AC7</f>
        <v/>
      </c>
      <c r="T92" s="816" t="s">
        <v>2199</v>
      </c>
      <c r="U92" s="817"/>
      <c r="V92" s="817"/>
      <c r="W92" s="817"/>
      <c r="X92" s="817"/>
      <c r="Y92" s="817"/>
      <c r="Z92" s="817"/>
      <c r="AA92" s="817"/>
      <c r="AB92" s="817"/>
      <c r="AC92" s="817"/>
      <c r="AD92" s="817"/>
      <c r="AE92" s="817"/>
      <c r="AF92" s="855"/>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793" t="s">
        <v>80</v>
      </c>
      <c r="AR95" s="794"/>
      <c r="AS95" s="794"/>
      <c r="AT95" s="794"/>
      <c r="AU95" s="794"/>
      <c r="AV95" s="794"/>
      <c r="AW95" s="794"/>
      <c r="AX95" s="794"/>
      <c r="AY95" s="794"/>
      <c r="AZ95" s="794"/>
      <c r="BA95" s="794"/>
      <c r="BB95" s="794"/>
      <c r="BC95" s="794"/>
      <c r="BD95" s="794"/>
      <c r="BE95" s="795"/>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0</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876" t="s">
        <v>1929</v>
      </c>
      <c r="E98" s="876"/>
      <c r="F98" s="876"/>
      <c r="G98" s="876"/>
      <c r="H98" s="876"/>
      <c r="I98" s="876"/>
      <c r="J98" s="876"/>
      <c r="K98" s="876"/>
      <c r="L98" s="876"/>
      <c r="M98" s="876"/>
      <c r="N98" s="876"/>
      <c r="O98" s="876"/>
      <c r="P98" s="876"/>
      <c r="Q98" s="876"/>
      <c r="R98" s="876"/>
      <c r="S98" s="876"/>
      <c r="T98" s="876"/>
      <c r="U98" s="876"/>
      <c r="V98" s="876"/>
      <c r="W98" s="876"/>
      <c r="X98" s="876"/>
      <c r="Y98" s="876"/>
      <c r="Z98" s="876"/>
      <c r="AA98" s="876"/>
      <c r="AB98" s="876"/>
      <c r="AC98" s="876"/>
      <c r="AD98" s="876"/>
      <c r="AE98" s="876"/>
      <c r="AF98" s="876"/>
      <c r="AG98" s="876"/>
      <c r="AH98" s="876"/>
      <c r="AI98" s="876"/>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882"/>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328" t="s">
        <v>54</v>
      </c>
      <c r="AL99" s="173"/>
      <c r="AM99" s="449" t="b">
        <v>0</v>
      </c>
      <c r="AN99" s="512"/>
      <c r="AO99" s="512"/>
      <c r="AP99" s="330"/>
      <c r="AQ99" s="880" t="s">
        <v>82</v>
      </c>
      <c r="AR99" s="880"/>
      <c r="AS99" s="880"/>
      <c r="AT99" s="880"/>
      <c r="AU99" s="880"/>
      <c r="AV99" s="880"/>
      <c r="AW99" s="880"/>
      <c r="AX99" s="880"/>
      <c r="AY99" s="880"/>
      <c r="AZ99" s="880"/>
      <c r="BA99" s="880"/>
      <c r="BB99" s="880"/>
      <c r="BC99" s="880"/>
      <c r="BD99" s="880"/>
      <c r="BE99" s="881"/>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891" t="s">
        <v>2101</v>
      </c>
      <c r="C102" s="892"/>
      <c r="D102" s="892"/>
      <c r="E102" s="892"/>
      <c r="F102" s="892"/>
      <c r="G102" s="892"/>
      <c r="H102" s="892"/>
      <c r="I102" s="892"/>
      <c r="J102" s="892"/>
      <c r="K102" s="892"/>
      <c r="L102" s="892"/>
      <c r="M102" s="892"/>
      <c r="N102" s="892"/>
      <c r="O102" s="892"/>
      <c r="P102" s="892"/>
      <c r="Q102" s="892"/>
      <c r="R102" s="892"/>
      <c r="S102" s="892"/>
      <c r="T102" s="892"/>
      <c r="U102" s="892"/>
      <c r="V102" s="892"/>
      <c r="W102" s="892"/>
      <c r="X102" s="892"/>
      <c r="Y102" s="892"/>
      <c r="Z102" s="892"/>
      <c r="AA102" s="892"/>
      <c r="AB102" s="892"/>
      <c r="AC102" s="892"/>
      <c r="AD102" s="892"/>
      <c r="AE102" s="892"/>
      <c r="AF102" s="892"/>
      <c r="AG102" s="892"/>
      <c r="AH102" s="892"/>
      <c r="AI102" s="892"/>
      <c r="AJ102" s="892"/>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859" t="s">
        <v>2185</v>
      </c>
      <c r="C103" s="860"/>
      <c r="D103" s="860"/>
      <c r="E103" s="860"/>
      <c r="F103" s="860"/>
      <c r="G103" s="860"/>
      <c r="H103" s="860"/>
      <c r="I103" s="860"/>
      <c r="J103" s="860"/>
      <c r="K103" s="860"/>
      <c r="L103" s="860"/>
      <c r="M103" s="860"/>
      <c r="N103" s="860"/>
      <c r="O103" s="860"/>
      <c r="P103" s="860"/>
      <c r="Q103" s="860"/>
      <c r="R103" s="860"/>
      <c r="S103" s="860"/>
      <c r="T103" s="860"/>
      <c r="U103" s="860"/>
      <c r="V103" s="860"/>
      <c r="W103" s="860"/>
      <c r="X103" s="860"/>
      <c r="Y103" s="860"/>
      <c r="Z103" s="860"/>
      <c r="AA103" s="860"/>
      <c r="AB103" s="860"/>
      <c r="AC103" s="860"/>
      <c r="AD103" s="860"/>
      <c r="AE103" s="860"/>
      <c r="AF103" s="860"/>
      <c r="AG103" s="860"/>
      <c r="AH103" s="860"/>
      <c r="AI103" s="860"/>
      <c r="AJ103" s="860"/>
      <c r="AK103" s="336" t="str">
        <f>IF(H7="", "", IF(AM102=TRUE, "", IF(OR(AND(AI105="該当", AN112&gt;=2, AN116&gt;=2, AN120&gt;=2, AN124&gt;=2, AN128&gt;=3, OR(AM128=TRUE,AM129= TRUE), AN136&gt;=2), AND(AI105="", AI108="該当", AN112&gt;=1, AN116&gt;=1, AN120&gt;=1, AN124&gt;=1, AN128&gt;=2, AN136&gt;=1)), "○", "×")))</f>
        <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88" t="str">
        <f>IF(AN49&lt;&gt;0, "該当", "")</f>
        <v/>
      </c>
      <c r="AJ105" s="889"/>
      <c r="AK105" s="890"/>
      <c r="AL105" s="173"/>
      <c r="AM105" s="508"/>
      <c r="AN105" s="508"/>
      <c r="AO105" s="508"/>
      <c r="AX105" s="335"/>
      <c r="AY105" s="335"/>
      <c r="AZ105" s="335"/>
    </row>
    <row r="106" spans="1:57" s="174" customFormat="1" ht="45" customHeight="1">
      <c r="A106" s="124"/>
      <c r="B106" s="255" t="s">
        <v>56</v>
      </c>
      <c r="C106" s="619" t="s">
        <v>2194</v>
      </c>
      <c r="D106" s="619"/>
      <c r="E106" s="619"/>
      <c r="F106" s="619"/>
      <c r="G106" s="619"/>
      <c r="H106" s="619"/>
      <c r="I106" s="619"/>
      <c r="J106" s="619"/>
      <c r="K106" s="619"/>
      <c r="L106" s="619"/>
      <c r="M106" s="619"/>
      <c r="N106" s="619"/>
      <c r="O106" s="619"/>
      <c r="P106" s="619"/>
      <c r="Q106" s="619"/>
      <c r="R106" s="619"/>
      <c r="S106" s="619"/>
      <c r="T106" s="619"/>
      <c r="U106" s="619"/>
      <c r="V106" s="619"/>
      <c r="W106" s="619"/>
      <c r="X106" s="619"/>
      <c r="Y106" s="619"/>
      <c r="Z106" s="619"/>
      <c r="AA106" s="619"/>
      <c r="AB106" s="619"/>
      <c r="AC106" s="619"/>
      <c r="AD106" s="619"/>
      <c r="AE106" s="619"/>
      <c r="AF106" s="619"/>
      <c r="AG106" s="619"/>
      <c r="AH106" s="619"/>
      <c r="AI106" s="619"/>
      <c r="AJ106" s="619"/>
      <c r="AK106" s="619"/>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20" t="str">
        <f>IF(AN47=AN49, "", "該当")</f>
        <v/>
      </c>
      <c r="AJ108" s="621"/>
      <c r="AK108" s="622"/>
      <c r="AL108" s="173"/>
      <c r="AM108" s="508"/>
      <c r="AN108" s="508"/>
      <c r="AO108" s="508"/>
      <c r="AX108" s="335"/>
      <c r="AY108" s="335"/>
      <c r="AZ108" s="335"/>
    </row>
    <row r="109" spans="1:57" s="174" customFormat="1" ht="42.75" customHeight="1">
      <c r="A109" s="124"/>
      <c r="B109" s="255" t="s">
        <v>56</v>
      </c>
      <c r="C109" s="619" t="s">
        <v>2195</v>
      </c>
      <c r="D109" s="619"/>
      <c r="E109" s="619"/>
      <c r="F109" s="619"/>
      <c r="G109" s="619"/>
      <c r="H109" s="619"/>
      <c r="I109" s="619"/>
      <c r="J109" s="619"/>
      <c r="K109" s="619"/>
      <c r="L109" s="619"/>
      <c r="M109" s="619"/>
      <c r="N109" s="619"/>
      <c r="O109" s="619"/>
      <c r="P109" s="619"/>
      <c r="Q109" s="619"/>
      <c r="R109" s="619"/>
      <c r="S109" s="619"/>
      <c r="T109" s="619"/>
      <c r="U109" s="619"/>
      <c r="V109" s="619"/>
      <c r="W109" s="619"/>
      <c r="X109" s="619"/>
      <c r="Y109" s="619"/>
      <c r="Z109" s="619"/>
      <c r="AA109" s="619"/>
      <c r="AB109" s="619"/>
      <c r="AC109" s="619"/>
      <c r="AD109" s="619"/>
      <c r="AE109" s="619"/>
      <c r="AF109" s="619"/>
      <c r="AG109" s="619"/>
      <c r="AH109" s="619"/>
      <c r="AI109" s="619"/>
      <c r="AJ109" s="619"/>
      <c r="AK109" s="619"/>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623" t="s">
        <v>83</v>
      </c>
      <c r="C111" s="624"/>
      <c r="D111" s="624"/>
      <c r="E111" s="624"/>
      <c r="F111" s="861" t="s">
        <v>84</v>
      </c>
      <c r="G111" s="862"/>
      <c r="H111" s="862"/>
      <c r="I111" s="862"/>
      <c r="J111" s="862"/>
      <c r="K111" s="862"/>
      <c r="L111" s="862"/>
      <c r="M111" s="862"/>
      <c r="N111" s="862"/>
      <c r="O111" s="862"/>
      <c r="P111" s="862"/>
      <c r="Q111" s="862"/>
      <c r="R111" s="862"/>
      <c r="S111" s="862"/>
      <c r="T111" s="862"/>
      <c r="U111" s="862"/>
      <c r="V111" s="862"/>
      <c r="W111" s="862"/>
      <c r="X111" s="862"/>
      <c r="Y111" s="862"/>
      <c r="Z111" s="862"/>
      <c r="AA111" s="862"/>
      <c r="AB111" s="862"/>
      <c r="AC111" s="862"/>
      <c r="AD111" s="862"/>
      <c r="AE111" s="862"/>
      <c r="AF111" s="862"/>
      <c r="AG111" s="862"/>
      <c r="AH111" s="862"/>
      <c r="AI111" s="862"/>
      <c r="AJ111" s="862"/>
      <c r="AK111" s="863"/>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25" t="s">
        <v>85</v>
      </c>
      <c r="C112" s="626"/>
      <c r="D112" s="626"/>
      <c r="E112" s="627"/>
      <c r="F112" s="379"/>
      <c r="G112" s="634" t="s">
        <v>1930</v>
      </c>
      <c r="H112" s="634"/>
      <c r="I112" s="634"/>
      <c r="J112" s="634"/>
      <c r="K112" s="634"/>
      <c r="L112" s="634"/>
      <c r="M112" s="634"/>
      <c r="N112" s="634"/>
      <c r="O112" s="634"/>
      <c r="P112" s="634"/>
      <c r="Q112" s="634"/>
      <c r="R112" s="634"/>
      <c r="S112" s="634"/>
      <c r="T112" s="634"/>
      <c r="U112" s="634"/>
      <c r="V112" s="634"/>
      <c r="W112" s="634"/>
      <c r="X112" s="634"/>
      <c r="Y112" s="634"/>
      <c r="Z112" s="634"/>
      <c r="AA112" s="634"/>
      <c r="AB112" s="634"/>
      <c r="AC112" s="634"/>
      <c r="AD112" s="634"/>
      <c r="AE112" s="634"/>
      <c r="AF112" s="634"/>
      <c r="AG112" s="634"/>
      <c r="AH112" s="634"/>
      <c r="AI112" s="634"/>
      <c r="AJ112" s="634"/>
      <c r="AK112" s="635"/>
      <c r="AL112" s="173"/>
      <c r="AM112" s="449" t="b">
        <v>0</v>
      </c>
      <c r="AN112" s="606">
        <f>COUNTIF(AM112:AM115, TRUE)</f>
        <v>0</v>
      </c>
      <c r="AO112" s="512"/>
      <c r="AP112" s="329"/>
      <c r="AQ112" s="607" t="str">
        <f>IF(AI105="該当",  "！この区分（４項目）から２つ以上の取組が選択されていません。",  "！この区分（４項目）から１つ以上の取組が選択されていません。")</f>
        <v>！この区分（４項目）から１つ以上の取組が選択されていません。</v>
      </c>
      <c r="AR112" s="608"/>
      <c r="AS112" s="608"/>
      <c r="AT112" s="608"/>
      <c r="AU112" s="608"/>
      <c r="AV112" s="608"/>
      <c r="AW112" s="608"/>
      <c r="AX112" s="608"/>
      <c r="AY112" s="608"/>
      <c r="AZ112" s="608"/>
      <c r="BA112" s="608"/>
      <c r="BB112" s="608"/>
      <c r="BC112" s="608"/>
      <c r="BD112" s="608"/>
      <c r="BE112" s="609"/>
    </row>
    <row r="113" spans="1:57" s="174" customFormat="1" ht="18" customHeight="1">
      <c r="A113" s="124"/>
      <c r="B113" s="628"/>
      <c r="C113" s="629"/>
      <c r="D113" s="629"/>
      <c r="E113" s="630"/>
      <c r="F113" s="388"/>
      <c r="G113" s="854" t="s">
        <v>1931</v>
      </c>
      <c r="H113" s="854"/>
      <c r="I113" s="854"/>
      <c r="J113" s="854"/>
      <c r="K113" s="854"/>
      <c r="L113" s="854"/>
      <c r="M113" s="854"/>
      <c r="N113" s="854"/>
      <c r="O113" s="854"/>
      <c r="P113" s="854"/>
      <c r="Q113" s="854"/>
      <c r="R113" s="854"/>
      <c r="S113" s="854"/>
      <c r="T113" s="854"/>
      <c r="U113" s="854"/>
      <c r="V113" s="854"/>
      <c r="W113" s="854"/>
      <c r="X113" s="854"/>
      <c r="Y113" s="854"/>
      <c r="Z113" s="854"/>
      <c r="AA113" s="854"/>
      <c r="AB113" s="854"/>
      <c r="AC113" s="854"/>
      <c r="AD113" s="854"/>
      <c r="AE113" s="854"/>
      <c r="AF113" s="854"/>
      <c r="AG113" s="854"/>
      <c r="AH113" s="854"/>
      <c r="AI113" s="854"/>
      <c r="AJ113" s="854"/>
      <c r="AK113" s="340"/>
      <c r="AL113" s="173"/>
      <c r="AM113" s="449" t="b">
        <v>0</v>
      </c>
      <c r="AN113" s="606"/>
      <c r="AO113" s="512"/>
      <c r="AP113" s="329"/>
      <c r="AQ113" s="610"/>
      <c r="AR113" s="611"/>
      <c r="AS113" s="611"/>
      <c r="AT113" s="611"/>
      <c r="AU113" s="611"/>
      <c r="AV113" s="611"/>
      <c r="AW113" s="611"/>
      <c r="AX113" s="611"/>
      <c r="AY113" s="611"/>
      <c r="AZ113" s="611"/>
      <c r="BA113" s="611"/>
      <c r="BB113" s="611"/>
      <c r="BC113" s="611"/>
      <c r="BD113" s="611"/>
      <c r="BE113" s="612"/>
    </row>
    <row r="114" spans="1:57" s="174" customFormat="1" ht="18" customHeight="1">
      <c r="A114" s="124"/>
      <c r="B114" s="628"/>
      <c r="C114" s="629"/>
      <c r="D114" s="629"/>
      <c r="E114" s="630"/>
      <c r="F114" s="388"/>
      <c r="G114" s="636" t="s">
        <v>1932</v>
      </c>
      <c r="H114" s="636"/>
      <c r="I114" s="636"/>
      <c r="J114" s="636"/>
      <c r="K114" s="636"/>
      <c r="L114" s="636"/>
      <c r="M114" s="636"/>
      <c r="N114" s="636"/>
      <c r="O114" s="636"/>
      <c r="P114" s="636"/>
      <c r="Q114" s="636"/>
      <c r="R114" s="636"/>
      <c r="S114" s="636"/>
      <c r="T114" s="636"/>
      <c r="U114" s="636"/>
      <c r="V114" s="636"/>
      <c r="W114" s="636"/>
      <c r="X114" s="636"/>
      <c r="Y114" s="636"/>
      <c r="Z114" s="636"/>
      <c r="AA114" s="636"/>
      <c r="AB114" s="636"/>
      <c r="AC114" s="636"/>
      <c r="AD114" s="636"/>
      <c r="AE114" s="636"/>
      <c r="AF114" s="636"/>
      <c r="AG114" s="636"/>
      <c r="AH114" s="636"/>
      <c r="AI114" s="636"/>
      <c r="AJ114" s="636"/>
      <c r="AK114" s="637"/>
      <c r="AL114" s="173"/>
      <c r="AM114" s="449" t="b">
        <v>0</v>
      </c>
      <c r="AN114" s="606"/>
      <c r="AO114" s="512"/>
      <c r="AP114" s="329"/>
      <c r="AQ114" s="610"/>
      <c r="AR114" s="611"/>
      <c r="AS114" s="611"/>
      <c r="AT114" s="611"/>
      <c r="AU114" s="611"/>
      <c r="AV114" s="611"/>
      <c r="AW114" s="611"/>
      <c r="AX114" s="611"/>
      <c r="AY114" s="611"/>
      <c r="AZ114" s="611"/>
      <c r="BA114" s="611"/>
      <c r="BB114" s="611"/>
      <c r="BC114" s="611"/>
      <c r="BD114" s="611"/>
      <c r="BE114" s="612"/>
    </row>
    <row r="115" spans="1:57" s="174" customFormat="1" ht="15.6" customHeight="1" thickBot="1">
      <c r="A115" s="124"/>
      <c r="B115" s="631"/>
      <c r="C115" s="632"/>
      <c r="D115" s="632"/>
      <c r="E115" s="633"/>
      <c r="F115" s="380"/>
      <c r="G115" s="638" t="s">
        <v>1933</v>
      </c>
      <c r="H115" s="638"/>
      <c r="I115" s="638"/>
      <c r="J115" s="638"/>
      <c r="K115" s="638"/>
      <c r="L115" s="638"/>
      <c r="M115" s="638"/>
      <c r="N115" s="638"/>
      <c r="O115" s="638"/>
      <c r="P115" s="638"/>
      <c r="Q115" s="638"/>
      <c r="R115" s="638"/>
      <c r="S115" s="638"/>
      <c r="T115" s="638"/>
      <c r="U115" s="638"/>
      <c r="V115" s="638"/>
      <c r="W115" s="638"/>
      <c r="X115" s="638"/>
      <c r="Y115" s="638"/>
      <c r="Z115" s="638"/>
      <c r="AA115" s="638"/>
      <c r="AB115" s="638"/>
      <c r="AC115" s="638"/>
      <c r="AD115" s="638"/>
      <c r="AE115" s="638"/>
      <c r="AF115" s="638"/>
      <c r="AG115" s="638"/>
      <c r="AH115" s="638"/>
      <c r="AI115" s="638"/>
      <c r="AJ115" s="638"/>
      <c r="AK115" s="341"/>
      <c r="AL115" s="173"/>
      <c r="AM115" s="449" t="b">
        <v>0</v>
      </c>
      <c r="AN115" s="606"/>
      <c r="AO115" s="512"/>
      <c r="AP115" s="329"/>
      <c r="AQ115" s="613"/>
      <c r="AR115" s="614"/>
      <c r="AS115" s="614"/>
      <c r="AT115" s="614"/>
      <c r="AU115" s="614"/>
      <c r="AV115" s="614"/>
      <c r="AW115" s="614"/>
      <c r="AX115" s="614"/>
      <c r="AY115" s="614"/>
      <c r="AZ115" s="614"/>
      <c r="BA115" s="614"/>
      <c r="BB115" s="614"/>
      <c r="BC115" s="614"/>
      <c r="BD115" s="614"/>
      <c r="BE115" s="615"/>
    </row>
    <row r="116" spans="1:57" s="174" customFormat="1" ht="28.9" customHeight="1">
      <c r="A116" s="124"/>
      <c r="B116" s="625" t="s">
        <v>86</v>
      </c>
      <c r="C116" s="626"/>
      <c r="D116" s="626"/>
      <c r="E116" s="627"/>
      <c r="F116" s="389"/>
      <c r="G116" s="683" t="s">
        <v>1934</v>
      </c>
      <c r="H116" s="683"/>
      <c r="I116" s="683"/>
      <c r="J116" s="683"/>
      <c r="K116" s="683"/>
      <c r="L116" s="683"/>
      <c r="M116" s="683"/>
      <c r="N116" s="683"/>
      <c r="O116" s="683"/>
      <c r="P116" s="683"/>
      <c r="Q116" s="683"/>
      <c r="R116" s="683"/>
      <c r="S116" s="683"/>
      <c r="T116" s="683"/>
      <c r="U116" s="683"/>
      <c r="V116" s="683"/>
      <c r="W116" s="683"/>
      <c r="X116" s="683"/>
      <c r="Y116" s="683"/>
      <c r="Z116" s="683"/>
      <c r="AA116" s="683"/>
      <c r="AB116" s="683"/>
      <c r="AC116" s="683"/>
      <c r="AD116" s="683"/>
      <c r="AE116" s="683"/>
      <c r="AF116" s="683"/>
      <c r="AG116" s="683"/>
      <c r="AH116" s="683"/>
      <c r="AI116" s="683"/>
      <c r="AJ116" s="683"/>
      <c r="AK116" s="684"/>
      <c r="AL116" s="173"/>
      <c r="AM116" s="449" t="b">
        <v>0</v>
      </c>
      <c r="AN116" s="606">
        <f>COUNTIF(AM116:AM119, TRUE)</f>
        <v>0</v>
      </c>
      <c r="AO116" s="512"/>
      <c r="AP116" s="329"/>
      <c r="AQ116" s="607" t="str">
        <f>IF(AI105="該当", "！この区分（４項目）から２つ以上の取組が選択されていません。",  "！この区分（４項目）から１つ以上の取組が選択されていません。")</f>
        <v>！この区分（４項目）から１つ以上の取組が選択されていません。</v>
      </c>
      <c r="AR116" s="608"/>
      <c r="AS116" s="608"/>
      <c r="AT116" s="608"/>
      <c r="AU116" s="608"/>
      <c r="AV116" s="608"/>
      <c r="AW116" s="608"/>
      <c r="AX116" s="608"/>
      <c r="AY116" s="608"/>
      <c r="AZ116" s="608"/>
      <c r="BA116" s="608"/>
      <c r="BB116" s="608"/>
      <c r="BC116" s="608"/>
      <c r="BD116" s="608"/>
      <c r="BE116" s="609"/>
    </row>
    <row r="117" spans="1:57" s="174" customFormat="1" ht="18" customHeight="1">
      <c r="A117" s="124"/>
      <c r="B117" s="628"/>
      <c r="C117" s="629"/>
      <c r="D117" s="629"/>
      <c r="E117" s="630"/>
      <c r="F117" s="388"/>
      <c r="G117" s="854" t="s">
        <v>1935</v>
      </c>
      <c r="H117" s="854"/>
      <c r="I117" s="854"/>
      <c r="J117" s="854"/>
      <c r="K117" s="854"/>
      <c r="L117" s="854"/>
      <c r="M117" s="854"/>
      <c r="N117" s="854"/>
      <c r="O117" s="854"/>
      <c r="P117" s="854"/>
      <c r="Q117" s="854"/>
      <c r="R117" s="854"/>
      <c r="S117" s="854"/>
      <c r="T117" s="854"/>
      <c r="U117" s="854"/>
      <c r="V117" s="854"/>
      <c r="W117" s="854"/>
      <c r="X117" s="854"/>
      <c r="Y117" s="854"/>
      <c r="Z117" s="854"/>
      <c r="AA117" s="854"/>
      <c r="AB117" s="854"/>
      <c r="AC117" s="854"/>
      <c r="AD117" s="854"/>
      <c r="AE117" s="854"/>
      <c r="AF117" s="854"/>
      <c r="AG117" s="854"/>
      <c r="AH117" s="854"/>
      <c r="AI117" s="854"/>
      <c r="AJ117" s="854"/>
      <c r="AK117" s="342"/>
      <c r="AL117" s="173"/>
      <c r="AM117" s="449" t="b">
        <v>0</v>
      </c>
      <c r="AN117" s="606"/>
      <c r="AO117" s="512"/>
      <c r="AP117" s="329"/>
      <c r="AQ117" s="610"/>
      <c r="AR117" s="611"/>
      <c r="AS117" s="611"/>
      <c r="AT117" s="611"/>
      <c r="AU117" s="611"/>
      <c r="AV117" s="611"/>
      <c r="AW117" s="611"/>
      <c r="AX117" s="611"/>
      <c r="AY117" s="611"/>
      <c r="AZ117" s="611"/>
      <c r="BA117" s="611"/>
      <c r="BB117" s="611"/>
      <c r="BC117" s="611"/>
      <c r="BD117" s="611"/>
      <c r="BE117" s="612"/>
    </row>
    <row r="118" spans="1:57" s="174" customFormat="1" ht="18" customHeight="1">
      <c r="A118" s="124"/>
      <c r="B118" s="628"/>
      <c r="C118" s="629"/>
      <c r="D118" s="629"/>
      <c r="E118" s="630"/>
      <c r="F118" s="388"/>
      <c r="G118" s="854" t="s">
        <v>1936</v>
      </c>
      <c r="H118" s="854"/>
      <c r="I118" s="854"/>
      <c r="J118" s="854"/>
      <c r="K118" s="854"/>
      <c r="L118" s="854"/>
      <c r="M118" s="854"/>
      <c r="N118" s="854"/>
      <c r="O118" s="854"/>
      <c r="P118" s="854"/>
      <c r="Q118" s="854"/>
      <c r="R118" s="854"/>
      <c r="S118" s="854"/>
      <c r="T118" s="854"/>
      <c r="U118" s="854"/>
      <c r="V118" s="854"/>
      <c r="W118" s="854"/>
      <c r="X118" s="854"/>
      <c r="Y118" s="854"/>
      <c r="Z118" s="854"/>
      <c r="AA118" s="854"/>
      <c r="AB118" s="854"/>
      <c r="AC118" s="854"/>
      <c r="AD118" s="854"/>
      <c r="AE118" s="854"/>
      <c r="AF118" s="854"/>
      <c r="AG118" s="854"/>
      <c r="AH118" s="854"/>
      <c r="AI118" s="854"/>
      <c r="AJ118" s="854"/>
      <c r="AK118" s="340"/>
      <c r="AL118" s="173"/>
      <c r="AM118" s="449" t="b">
        <v>0</v>
      </c>
      <c r="AN118" s="606"/>
      <c r="AO118" s="512"/>
      <c r="AP118" s="329"/>
      <c r="AQ118" s="610"/>
      <c r="AR118" s="611"/>
      <c r="AS118" s="611"/>
      <c r="AT118" s="611"/>
      <c r="AU118" s="611"/>
      <c r="AV118" s="611"/>
      <c r="AW118" s="611"/>
      <c r="AX118" s="611"/>
      <c r="AY118" s="611"/>
      <c r="AZ118" s="611"/>
      <c r="BA118" s="611"/>
      <c r="BB118" s="611"/>
      <c r="BC118" s="611"/>
      <c r="BD118" s="611"/>
      <c r="BE118" s="612"/>
    </row>
    <row r="119" spans="1:57" s="174" customFormat="1" ht="18" customHeight="1" thickBot="1">
      <c r="A119" s="124"/>
      <c r="B119" s="631"/>
      <c r="C119" s="632"/>
      <c r="D119" s="632"/>
      <c r="E119" s="633"/>
      <c r="F119" s="390"/>
      <c r="G119" s="680" t="s">
        <v>1937</v>
      </c>
      <c r="H119" s="680"/>
      <c r="I119" s="680"/>
      <c r="J119" s="680"/>
      <c r="K119" s="680"/>
      <c r="L119" s="680"/>
      <c r="M119" s="680"/>
      <c r="N119" s="680"/>
      <c r="O119" s="680"/>
      <c r="P119" s="680"/>
      <c r="Q119" s="680"/>
      <c r="R119" s="680"/>
      <c r="S119" s="680"/>
      <c r="T119" s="680"/>
      <c r="U119" s="680"/>
      <c r="V119" s="680"/>
      <c r="W119" s="680"/>
      <c r="X119" s="680"/>
      <c r="Y119" s="680"/>
      <c r="Z119" s="680"/>
      <c r="AA119" s="680"/>
      <c r="AB119" s="680"/>
      <c r="AC119" s="680"/>
      <c r="AD119" s="680"/>
      <c r="AE119" s="680"/>
      <c r="AF119" s="680"/>
      <c r="AG119" s="680"/>
      <c r="AH119" s="680"/>
      <c r="AI119" s="680"/>
      <c r="AJ119" s="680"/>
      <c r="AK119" s="688"/>
      <c r="AL119" s="173"/>
      <c r="AM119" s="449" t="b">
        <v>0</v>
      </c>
      <c r="AN119" s="606"/>
      <c r="AO119" s="512"/>
      <c r="AP119" s="329"/>
      <c r="AQ119" s="613"/>
      <c r="AR119" s="614"/>
      <c r="AS119" s="614"/>
      <c r="AT119" s="614"/>
      <c r="AU119" s="614"/>
      <c r="AV119" s="614"/>
      <c r="AW119" s="614"/>
      <c r="AX119" s="614"/>
      <c r="AY119" s="614"/>
      <c r="AZ119" s="614"/>
      <c r="BA119" s="614"/>
      <c r="BB119" s="614"/>
      <c r="BC119" s="614"/>
      <c r="BD119" s="614"/>
      <c r="BE119" s="615"/>
    </row>
    <row r="120" spans="1:57" s="174" customFormat="1" ht="21.6" customHeight="1">
      <c r="A120" s="124"/>
      <c r="B120" s="625" t="s">
        <v>87</v>
      </c>
      <c r="C120" s="626"/>
      <c r="D120" s="626"/>
      <c r="E120" s="627"/>
      <c r="F120" s="391"/>
      <c r="G120" s="682" t="s">
        <v>1938</v>
      </c>
      <c r="H120" s="682"/>
      <c r="I120" s="682"/>
      <c r="J120" s="682"/>
      <c r="K120" s="682"/>
      <c r="L120" s="682"/>
      <c r="M120" s="682"/>
      <c r="N120" s="682"/>
      <c r="O120" s="682"/>
      <c r="P120" s="682"/>
      <c r="Q120" s="682"/>
      <c r="R120" s="682"/>
      <c r="S120" s="682"/>
      <c r="T120" s="682"/>
      <c r="U120" s="682"/>
      <c r="V120" s="682"/>
      <c r="W120" s="682"/>
      <c r="X120" s="682"/>
      <c r="Y120" s="682"/>
      <c r="Z120" s="682"/>
      <c r="AA120" s="682"/>
      <c r="AB120" s="682"/>
      <c r="AC120" s="682"/>
      <c r="AD120" s="682"/>
      <c r="AE120" s="682"/>
      <c r="AF120" s="682"/>
      <c r="AG120" s="682"/>
      <c r="AH120" s="682"/>
      <c r="AI120" s="682"/>
      <c r="AJ120" s="682"/>
      <c r="AK120" s="342"/>
      <c r="AL120" s="173"/>
      <c r="AM120" s="449" t="b">
        <v>0</v>
      </c>
      <c r="AN120" s="606">
        <f>COUNTIF(AM120:AM123, TRUE)</f>
        <v>0</v>
      </c>
      <c r="AO120" s="512"/>
      <c r="AP120" s="329"/>
      <c r="AQ120" s="607" t="str">
        <f>IF(AI105="該当", "！この区分（４項目）から２つ以上の取組が選択されていません。",  "！この区分（４項目）から１つ以上の取組が選択されていません。")</f>
        <v>！この区分（４項目）から１つ以上の取組が選択されていません。</v>
      </c>
      <c r="AR120" s="608"/>
      <c r="AS120" s="608"/>
      <c r="AT120" s="608"/>
      <c r="AU120" s="608"/>
      <c r="AV120" s="608"/>
      <c r="AW120" s="608"/>
      <c r="AX120" s="608"/>
      <c r="AY120" s="608"/>
      <c r="AZ120" s="608"/>
      <c r="BA120" s="608"/>
      <c r="BB120" s="608"/>
      <c r="BC120" s="608"/>
      <c r="BD120" s="608"/>
      <c r="BE120" s="609"/>
    </row>
    <row r="121" spans="1:57" s="174" customFormat="1" ht="21.6" customHeight="1">
      <c r="A121" s="124"/>
      <c r="B121" s="628"/>
      <c r="C121" s="629"/>
      <c r="D121" s="629"/>
      <c r="E121" s="630"/>
      <c r="F121" s="388"/>
      <c r="G121" s="636" t="s">
        <v>1939</v>
      </c>
      <c r="H121" s="636"/>
      <c r="I121" s="636"/>
      <c r="J121" s="636"/>
      <c r="K121" s="636"/>
      <c r="L121" s="636"/>
      <c r="M121" s="636"/>
      <c r="N121" s="636"/>
      <c r="O121" s="636"/>
      <c r="P121" s="636"/>
      <c r="Q121" s="636"/>
      <c r="R121" s="636"/>
      <c r="S121" s="636"/>
      <c r="T121" s="636"/>
      <c r="U121" s="636"/>
      <c r="V121" s="636"/>
      <c r="W121" s="636"/>
      <c r="X121" s="636"/>
      <c r="Y121" s="636"/>
      <c r="Z121" s="636"/>
      <c r="AA121" s="636"/>
      <c r="AB121" s="636"/>
      <c r="AC121" s="636"/>
      <c r="AD121" s="636"/>
      <c r="AE121" s="636"/>
      <c r="AF121" s="636"/>
      <c r="AG121" s="636"/>
      <c r="AH121" s="636"/>
      <c r="AI121" s="636"/>
      <c r="AJ121" s="636"/>
      <c r="AK121" s="637"/>
      <c r="AL121" s="173"/>
      <c r="AM121" s="449" t="b">
        <v>0</v>
      </c>
      <c r="AN121" s="606"/>
      <c r="AO121" s="512"/>
      <c r="AP121" s="329"/>
      <c r="AQ121" s="610"/>
      <c r="AR121" s="611"/>
      <c r="AS121" s="611"/>
      <c r="AT121" s="611"/>
      <c r="AU121" s="611"/>
      <c r="AV121" s="611"/>
      <c r="AW121" s="611"/>
      <c r="AX121" s="611"/>
      <c r="AY121" s="611"/>
      <c r="AZ121" s="611"/>
      <c r="BA121" s="611"/>
      <c r="BB121" s="611"/>
      <c r="BC121" s="611"/>
      <c r="BD121" s="611"/>
      <c r="BE121" s="612"/>
    </row>
    <row r="122" spans="1:57" s="174" customFormat="1" ht="23.45" customHeight="1">
      <c r="A122" s="124"/>
      <c r="B122" s="628"/>
      <c r="C122" s="629"/>
      <c r="D122" s="629"/>
      <c r="E122" s="630"/>
      <c r="F122" s="388"/>
      <c r="G122" s="636" t="s">
        <v>1940</v>
      </c>
      <c r="H122" s="636"/>
      <c r="I122" s="636"/>
      <c r="J122" s="636"/>
      <c r="K122" s="636"/>
      <c r="L122" s="636"/>
      <c r="M122" s="636"/>
      <c r="N122" s="636"/>
      <c r="O122" s="636"/>
      <c r="P122" s="636"/>
      <c r="Q122" s="636"/>
      <c r="R122" s="636"/>
      <c r="S122" s="636"/>
      <c r="T122" s="636"/>
      <c r="U122" s="636"/>
      <c r="V122" s="636"/>
      <c r="W122" s="636"/>
      <c r="X122" s="636"/>
      <c r="Y122" s="636"/>
      <c r="Z122" s="636"/>
      <c r="AA122" s="636"/>
      <c r="AB122" s="636"/>
      <c r="AC122" s="636"/>
      <c r="AD122" s="636"/>
      <c r="AE122" s="636"/>
      <c r="AF122" s="636"/>
      <c r="AG122" s="636"/>
      <c r="AH122" s="636"/>
      <c r="AI122" s="636"/>
      <c r="AJ122" s="636"/>
      <c r="AK122" s="637"/>
      <c r="AL122" s="173"/>
      <c r="AM122" s="449" t="b">
        <v>0</v>
      </c>
      <c r="AN122" s="606"/>
      <c r="AO122" s="512"/>
      <c r="AP122" s="329"/>
      <c r="AQ122" s="610"/>
      <c r="AR122" s="611"/>
      <c r="AS122" s="611"/>
      <c r="AT122" s="611"/>
      <c r="AU122" s="611"/>
      <c r="AV122" s="611"/>
      <c r="AW122" s="611"/>
      <c r="AX122" s="611"/>
      <c r="AY122" s="611"/>
      <c r="AZ122" s="611"/>
      <c r="BA122" s="611"/>
      <c r="BB122" s="611"/>
      <c r="BC122" s="611"/>
      <c r="BD122" s="611"/>
      <c r="BE122" s="612"/>
    </row>
    <row r="123" spans="1:57" s="174" customFormat="1" ht="18" customHeight="1" thickBot="1">
      <c r="A123" s="124"/>
      <c r="B123" s="631"/>
      <c r="C123" s="632"/>
      <c r="D123" s="632"/>
      <c r="E123" s="633"/>
      <c r="F123" s="380"/>
      <c r="G123" s="687" t="s">
        <v>1941</v>
      </c>
      <c r="H123" s="687"/>
      <c r="I123" s="687"/>
      <c r="J123" s="687"/>
      <c r="K123" s="687"/>
      <c r="L123" s="687"/>
      <c r="M123" s="687"/>
      <c r="N123" s="687"/>
      <c r="O123" s="687"/>
      <c r="P123" s="687"/>
      <c r="Q123" s="687"/>
      <c r="R123" s="687"/>
      <c r="S123" s="687"/>
      <c r="T123" s="687"/>
      <c r="U123" s="687"/>
      <c r="V123" s="687"/>
      <c r="W123" s="687"/>
      <c r="X123" s="687"/>
      <c r="Y123" s="687"/>
      <c r="Z123" s="687"/>
      <c r="AA123" s="687"/>
      <c r="AB123" s="687"/>
      <c r="AC123" s="687"/>
      <c r="AD123" s="687"/>
      <c r="AE123" s="687"/>
      <c r="AF123" s="687"/>
      <c r="AG123" s="687"/>
      <c r="AH123" s="687"/>
      <c r="AI123" s="687"/>
      <c r="AJ123" s="687"/>
      <c r="AK123" s="688"/>
      <c r="AL123" s="173"/>
      <c r="AM123" s="449" t="b">
        <v>0</v>
      </c>
      <c r="AN123" s="606"/>
      <c r="AO123" s="512"/>
      <c r="AP123" s="329"/>
      <c r="AQ123" s="613"/>
      <c r="AR123" s="614"/>
      <c r="AS123" s="614"/>
      <c r="AT123" s="614"/>
      <c r="AU123" s="614"/>
      <c r="AV123" s="614"/>
      <c r="AW123" s="614"/>
      <c r="AX123" s="614"/>
      <c r="AY123" s="614"/>
      <c r="AZ123" s="614"/>
      <c r="BA123" s="614"/>
      <c r="BB123" s="614"/>
      <c r="BC123" s="614"/>
      <c r="BD123" s="614"/>
      <c r="BE123" s="615"/>
    </row>
    <row r="124" spans="1:57" s="174" customFormat="1" ht="18" customHeight="1">
      <c r="A124" s="124"/>
      <c r="B124" s="625" t="s">
        <v>88</v>
      </c>
      <c r="C124" s="626"/>
      <c r="D124" s="626"/>
      <c r="E124" s="627"/>
      <c r="F124" s="389"/>
      <c r="G124" s="683" t="s">
        <v>1942</v>
      </c>
      <c r="H124" s="683"/>
      <c r="I124" s="683"/>
      <c r="J124" s="683"/>
      <c r="K124" s="683"/>
      <c r="L124" s="683"/>
      <c r="M124" s="683"/>
      <c r="N124" s="683"/>
      <c r="O124" s="683"/>
      <c r="P124" s="683"/>
      <c r="Q124" s="683"/>
      <c r="R124" s="683"/>
      <c r="S124" s="683"/>
      <c r="T124" s="683"/>
      <c r="U124" s="683"/>
      <c r="V124" s="683"/>
      <c r="W124" s="683"/>
      <c r="X124" s="683"/>
      <c r="Y124" s="683"/>
      <c r="Z124" s="683"/>
      <c r="AA124" s="683"/>
      <c r="AB124" s="683"/>
      <c r="AC124" s="683"/>
      <c r="AD124" s="683"/>
      <c r="AE124" s="683"/>
      <c r="AF124" s="683"/>
      <c r="AG124" s="683"/>
      <c r="AH124" s="683"/>
      <c r="AI124" s="683"/>
      <c r="AJ124" s="683"/>
      <c r="AK124" s="684"/>
      <c r="AL124" s="124"/>
      <c r="AM124" s="449" t="b">
        <v>0</v>
      </c>
      <c r="AN124" s="606">
        <f>COUNTIF(AM124:AM127, TRUE)</f>
        <v>0</v>
      </c>
      <c r="AO124" s="512"/>
      <c r="AP124" s="329"/>
      <c r="AQ124" s="607" t="str">
        <f>IF(AI105="該当", "！この区分（４項目）から２つ以上の取組が選択されていません。",  "！この区分（４項目）から１つ以上の取組が選択されていません。")</f>
        <v>！この区分（４項目）から１つ以上の取組が選択されていません。</v>
      </c>
      <c r="AR124" s="608"/>
      <c r="AS124" s="608"/>
      <c r="AT124" s="608"/>
      <c r="AU124" s="608"/>
      <c r="AV124" s="608"/>
      <c r="AW124" s="608"/>
      <c r="AX124" s="608"/>
      <c r="AY124" s="608"/>
      <c r="AZ124" s="608"/>
      <c r="BA124" s="608"/>
      <c r="BB124" s="608"/>
      <c r="BC124" s="608"/>
      <c r="BD124" s="608"/>
      <c r="BE124" s="609"/>
    </row>
    <row r="125" spans="1:57" s="174" customFormat="1" ht="18" customHeight="1">
      <c r="A125" s="124"/>
      <c r="B125" s="628"/>
      <c r="C125" s="629"/>
      <c r="D125" s="629"/>
      <c r="E125" s="630"/>
      <c r="F125" s="388"/>
      <c r="G125" s="685" t="s">
        <v>1943</v>
      </c>
      <c r="H125" s="685"/>
      <c r="I125" s="685"/>
      <c r="J125" s="685"/>
      <c r="K125" s="685"/>
      <c r="L125" s="685"/>
      <c r="M125" s="685"/>
      <c r="N125" s="685"/>
      <c r="O125" s="685"/>
      <c r="P125" s="685"/>
      <c r="Q125" s="685"/>
      <c r="R125" s="685"/>
      <c r="S125" s="685"/>
      <c r="T125" s="685"/>
      <c r="U125" s="685"/>
      <c r="V125" s="685"/>
      <c r="W125" s="685"/>
      <c r="X125" s="685"/>
      <c r="Y125" s="685"/>
      <c r="Z125" s="685"/>
      <c r="AA125" s="685"/>
      <c r="AB125" s="685"/>
      <c r="AC125" s="685"/>
      <c r="AD125" s="685"/>
      <c r="AE125" s="685"/>
      <c r="AF125" s="685"/>
      <c r="AG125" s="685"/>
      <c r="AH125" s="685"/>
      <c r="AI125" s="685"/>
      <c r="AJ125" s="685"/>
      <c r="AK125" s="686"/>
      <c r="AL125" s="173"/>
      <c r="AM125" s="449" t="b">
        <v>0</v>
      </c>
      <c r="AN125" s="606"/>
      <c r="AO125" s="512"/>
      <c r="AP125" s="329"/>
      <c r="AQ125" s="610"/>
      <c r="AR125" s="611"/>
      <c r="AS125" s="611"/>
      <c r="AT125" s="611"/>
      <c r="AU125" s="611"/>
      <c r="AV125" s="611"/>
      <c r="AW125" s="611"/>
      <c r="AX125" s="611"/>
      <c r="AY125" s="611"/>
      <c r="AZ125" s="611"/>
      <c r="BA125" s="611"/>
      <c r="BB125" s="611"/>
      <c r="BC125" s="611"/>
      <c r="BD125" s="611"/>
      <c r="BE125" s="612"/>
    </row>
    <row r="126" spans="1:57" s="174" customFormat="1" ht="18" customHeight="1">
      <c r="A126" s="124"/>
      <c r="B126" s="628"/>
      <c r="C126" s="629"/>
      <c r="D126" s="629"/>
      <c r="E126" s="630"/>
      <c r="F126" s="388"/>
      <c r="G126" s="636" t="s">
        <v>1944</v>
      </c>
      <c r="H126" s="636"/>
      <c r="I126" s="636"/>
      <c r="J126" s="636"/>
      <c r="K126" s="636"/>
      <c r="L126" s="636"/>
      <c r="M126" s="636"/>
      <c r="N126" s="636"/>
      <c r="O126" s="636"/>
      <c r="P126" s="636"/>
      <c r="Q126" s="636"/>
      <c r="R126" s="636"/>
      <c r="S126" s="636"/>
      <c r="T126" s="636"/>
      <c r="U126" s="636"/>
      <c r="V126" s="636"/>
      <c r="W126" s="636"/>
      <c r="X126" s="636"/>
      <c r="Y126" s="636"/>
      <c r="Z126" s="636"/>
      <c r="AA126" s="636"/>
      <c r="AB126" s="636"/>
      <c r="AC126" s="636"/>
      <c r="AD126" s="636"/>
      <c r="AE126" s="636"/>
      <c r="AF126" s="636"/>
      <c r="AG126" s="636"/>
      <c r="AH126" s="636"/>
      <c r="AI126" s="636"/>
      <c r="AJ126" s="636"/>
      <c r="AK126" s="637"/>
      <c r="AL126" s="173"/>
      <c r="AM126" s="449" t="b">
        <v>0</v>
      </c>
      <c r="AN126" s="606"/>
      <c r="AO126" s="512"/>
      <c r="AP126" s="329"/>
      <c r="AQ126" s="610"/>
      <c r="AR126" s="611"/>
      <c r="AS126" s="611"/>
      <c r="AT126" s="611"/>
      <c r="AU126" s="611"/>
      <c r="AV126" s="611"/>
      <c r="AW126" s="611"/>
      <c r="AX126" s="611"/>
      <c r="AY126" s="611"/>
      <c r="AZ126" s="611"/>
      <c r="BA126" s="611"/>
      <c r="BB126" s="611"/>
      <c r="BC126" s="611"/>
      <c r="BD126" s="611"/>
      <c r="BE126" s="612"/>
    </row>
    <row r="127" spans="1:57" s="174" customFormat="1" ht="18" customHeight="1" thickBot="1">
      <c r="A127" s="124"/>
      <c r="B127" s="631"/>
      <c r="C127" s="632"/>
      <c r="D127" s="632"/>
      <c r="E127" s="633"/>
      <c r="F127" s="390"/>
      <c r="G127" s="687" t="s">
        <v>1945</v>
      </c>
      <c r="H127" s="687"/>
      <c r="I127" s="687"/>
      <c r="J127" s="687"/>
      <c r="K127" s="687"/>
      <c r="L127" s="687"/>
      <c r="M127" s="687"/>
      <c r="N127" s="687"/>
      <c r="O127" s="687"/>
      <c r="P127" s="687"/>
      <c r="Q127" s="687"/>
      <c r="R127" s="687"/>
      <c r="S127" s="687"/>
      <c r="T127" s="687"/>
      <c r="U127" s="687"/>
      <c r="V127" s="687"/>
      <c r="W127" s="687"/>
      <c r="X127" s="687"/>
      <c r="Y127" s="687"/>
      <c r="Z127" s="687"/>
      <c r="AA127" s="687"/>
      <c r="AB127" s="687"/>
      <c r="AC127" s="687"/>
      <c r="AD127" s="687"/>
      <c r="AE127" s="687"/>
      <c r="AF127" s="687"/>
      <c r="AG127" s="687"/>
      <c r="AH127" s="687"/>
      <c r="AI127" s="687"/>
      <c r="AJ127" s="687"/>
      <c r="AK127" s="688"/>
      <c r="AL127" s="173"/>
      <c r="AM127" s="449" t="b">
        <v>0</v>
      </c>
      <c r="AN127" s="606"/>
      <c r="AO127" s="512"/>
      <c r="AP127" s="329"/>
      <c r="AQ127" s="613"/>
      <c r="AR127" s="614"/>
      <c r="AS127" s="614"/>
      <c r="AT127" s="614"/>
      <c r="AU127" s="614"/>
      <c r="AV127" s="614"/>
      <c r="AW127" s="614"/>
      <c r="AX127" s="614"/>
      <c r="AY127" s="614"/>
      <c r="AZ127" s="614"/>
      <c r="BA127" s="614"/>
      <c r="BB127" s="614"/>
      <c r="BC127" s="614"/>
      <c r="BD127" s="614"/>
      <c r="BE127" s="615"/>
    </row>
    <row r="128" spans="1:57" s="174" customFormat="1" ht="25.9" customHeight="1" thickBot="1">
      <c r="A128" s="124"/>
      <c r="B128" s="897" t="s">
        <v>2200</v>
      </c>
      <c r="C128" s="898"/>
      <c r="D128" s="898"/>
      <c r="E128" s="899"/>
      <c r="F128" s="391"/>
      <c r="G128" s="683" t="s">
        <v>2139</v>
      </c>
      <c r="H128" s="683"/>
      <c r="I128" s="683"/>
      <c r="J128" s="683"/>
      <c r="K128" s="683"/>
      <c r="L128" s="683"/>
      <c r="M128" s="683"/>
      <c r="N128" s="683"/>
      <c r="O128" s="683"/>
      <c r="P128" s="683"/>
      <c r="Q128" s="683"/>
      <c r="R128" s="683"/>
      <c r="S128" s="683"/>
      <c r="T128" s="683"/>
      <c r="U128" s="683"/>
      <c r="V128" s="683"/>
      <c r="W128" s="683"/>
      <c r="X128" s="683"/>
      <c r="Y128" s="683"/>
      <c r="Z128" s="683"/>
      <c r="AA128" s="683"/>
      <c r="AB128" s="683"/>
      <c r="AC128" s="683"/>
      <c r="AD128" s="683"/>
      <c r="AE128" s="683"/>
      <c r="AF128" s="683"/>
      <c r="AG128" s="683"/>
      <c r="AH128" s="683"/>
      <c r="AI128" s="683"/>
      <c r="AJ128" s="683"/>
      <c r="AK128" s="684"/>
      <c r="AL128" s="173"/>
      <c r="AM128" s="449" t="b">
        <v>0</v>
      </c>
      <c r="AN128" s="606">
        <f>COUNTIF(AM128:AM135, TRUE)</f>
        <v>0</v>
      </c>
      <c r="AO128" s="512"/>
      <c r="AP128" s="329"/>
      <c r="AQ128" s="616" t="str">
        <f>IF(AND(AI105="該当", AND(AM128=FALSE,AM129= FALSE)), "！⑰又は⑱の取組は必須です。",  "")</f>
        <v/>
      </c>
      <c r="AR128" s="617"/>
      <c r="AS128" s="617"/>
      <c r="AT128" s="617"/>
      <c r="AU128" s="617"/>
      <c r="AV128" s="617"/>
      <c r="AW128" s="617"/>
      <c r="AX128" s="617"/>
      <c r="AY128" s="617"/>
      <c r="AZ128" s="617"/>
      <c r="BA128" s="617"/>
      <c r="BB128" s="617"/>
      <c r="BC128" s="617"/>
      <c r="BD128" s="617"/>
      <c r="BE128" s="618"/>
    </row>
    <row r="129" spans="1:57" s="174" customFormat="1" ht="18" customHeight="1">
      <c r="A129" s="124"/>
      <c r="B129" s="900"/>
      <c r="C129" s="646"/>
      <c r="D129" s="646"/>
      <c r="E129" s="901"/>
      <c r="F129" s="388"/>
      <c r="G129" s="636" t="s">
        <v>1946</v>
      </c>
      <c r="H129" s="636"/>
      <c r="I129" s="636"/>
      <c r="J129" s="636"/>
      <c r="K129" s="636"/>
      <c r="L129" s="636"/>
      <c r="M129" s="636"/>
      <c r="N129" s="636"/>
      <c r="O129" s="636"/>
      <c r="P129" s="636"/>
      <c r="Q129" s="636"/>
      <c r="R129" s="636"/>
      <c r="S129" s="636"/>
      <c r="T129" s="636"/>
      <c r="U129" s="636"/>
      <c r="V129" s="636"/>
      <c r="W129" s="636"/>
      <c r="X129" s="636"/>
      <c r="Y129" s="636"/>
      <c r="Z129" s="636"/>
      <c r="AA129" s="636"/>
      <c r="AB129" s="636"/>
      <c r="AC129" s="636"/>
      <c r="AD129" s="636"/>
      <c r="AE129" s="636"/>
      <c r="AF129" s="636"/>
      <c r="AG129" s="636"/>
      <c r="AH129" s="636"/>
      <c r="AI129" s="636"/>
      <c r="AJ129" s="636"/>
      <c r="AK129" s="340"/>
      <c r="AL129" s="173"/>
      <c r="AM129" s="449" t="b">
        <v>0</v>
      </c>
      <c r="AN129" s="606"/>
      <c r="AO129" s="512"/>
      <c r="AP129" s="329"/>
      <c r="AQ129" s="607" t="str">
        <f>IF(AI105="該当", "！この区分（８項目）から３つ以上の取組が選択されていません。",  "！この区分（８項目）から２つ以上の取組が選択されていません。")</f>
        <v>！この区分（８項目）から２つ以上の取組が選択されていません。</v>
      </c>
      <c r="AR129" s="608"/>
      <c r="AS129" s="608"/>
      <c r="AT129" s="608"/>
      <c r="AU129" s="608"/>
      <c r="AV129" s="608"/>
      <c r="AW129" s="608"/>
      <c r="AX129" s="608"/>
      <c r="AY129" s="608"/>
      <c r="AZ129" s="608"/>
      <c r="BA129" s="608"/>
      <c r="BB129" s="608"/>
      <c r="BC129" s="608"/>
      <c r="BD129" s="608"/>
      <c r="BE129" s="609"/>
    </row>
    <row r="130" spans="1:57" s="174" customFormat="1" ht="18" customHeight="1">
      <c r="A130" s="124"/>
      <c r="B130" s="900"/>
      <c r="C130" s="646"/>
      <c r="D130" s="646"/>
      <c r="E130" s="901"/>
      <c r="F130" s="388"/>
      <c r="G130" s="636" t="s">
        <v>1947</v>
      </c>
      <c r="H130" s="636"/>
      <c r="I130" s="636"/>
      <c r="J130" s="636"/>
      <c r="K130" s="636"/>
      <c r="L130" s="636"/>
      <c r="M130" s="636"/>
      <c r="N130" s="636"/>
      <c r="O130" s="636"/>
      <c r="P130" s="636"/>
      <c r="Q130" s="636"/>
      <c r="R130" s="636"/>
      <c r="S130" s="636"/>
      <c r="T130" s="636"/>
      <c r="U130" s="636"/>
      <c r="V130" s="636"/>
      <c r="W130" s="636"/>
      <c r="X130" s="636"/>
      <c r="Y130" s="636"/>
      <c r="Z130" s="636"/>
      <c r="AA130" s="636"/>
      <c r="AB130" s="636"/>
      <c r="AC130" s="636"/>
      <c r="AD130" s="636"/>
      <c r="AE130" s="636"/>
      <c r="AF130" s="636"/>
      <c r="AG130" s="636"/>
      <c r="AH130" s="636"/>
      <c r="AI130" s="636"/>
      <c r="AJ130" s="636"/>
      <c r="AK130" s="637"/>
      <c r="AL130" s="173"/>
      <c r="AM130" s="449" t="b">
        <v>0</v>
      </c>
      <c r="AN130" s="606"/>
      <c r="AO130" s="512"/>
      <c r="AP130" s="329"/>
      <c r="AQ130" s="610"/>
      <c r="AR130" s="611"/>
      <c r="AS130" s="611"/>
      <c r="AT130" s="611"/>
      <c r="AU130" s="611"/>
      <c r="AV130" s="611"/>
      <c r="AW130" s="611"/>
      <c r="AX130" s="611"/>
      <c r="AY130" s="611"/>
      <c r="AZ130" s="611"/>
      <c r="BA130" s="611"/>
      <c r="BB130" s="611"/>
      <c r="BC130" s="611"/>
      <c r="BD130" s="611"/>
      <c r="BE130" s="612"/>
    </row>
    <row r="131" spans="1:57" s="174" customFormat="1" ht="18" customHeight="1">
      <c r="A131" s="124"/>
      <c r="B131" s="900"/>
      <c r="C131" s="646"/>
      <c r="D131" s="646"/>
      <c r="E131" s="901"/>
      <c r="F131" s="388"/>
      <c r="G131" s="680" t="s">
        <v>1948</v>
      </c>
      <c r="H131" s="680"/>
      <c r="I131" s="680"/>
      <c r="J131" s="680"/>
      <c r="K131" s="680"/>
      <c r="L131" s="680"/>
      <c r="M131" s="680"/>
      <c r="N131" s="680"/>
      <c r="O131" s="680"/>
      <c r="P131" s="680"/>
      <c r="Q131" s="680"/>
      <c r="R131" s="680"/>
      <c r="S131" s="680"/>
      <c r="T131" s="680"/>
      <c r="U131" s="680"/>
      <c r="V131" s="680"/>
      <c r="W131" s="680"/>
      <c r="X131" s="680"/>
      <c r="Y131" s="680"/>
      <c r="Z131" s="680"/>
      <c r="AA131" s="680"/>
      <c r="AB131" s="680"/>
      <c r="AC131" s="680"/>
      <c r="AD131" s="680"/>
      <c r="AE131" s="680"/>
      <c r="AF131" s="680"/>
      <c r="AG131" s="680"/>
      <c r="AH131" s="680"/>
      <c r="AI131" s="680"/>
      <c r="AJ131" s="680"/>
      <c r="AK131" s="341"/>
      <c r="AL131" s="173"/>
      <c r="AM131" s="449" t="b">
        <v>0</v>
      </c>
      <c r="AN131" s="606"/>
      <c r="AO131" s="512"/>
      <c r="AP131" s="329"/>
      <c r="AQ131" s="610"/>
      <c r="AR131" s="611"/>
      <c r="AS131" s="611"/>
      <c r="AT131" s="611"/>
      <c r="AU131" s="611"/>
      <c r="AV131" s="611"/>
      <c r="AW131" s="611"/>
      <c r="AX131" s="611"/>
      <c r="AY131" s="611"/>
      <c r="AZ131" s="611"/>
      <c r="BA131" s="611"/>
      <c r="BB131" s="611"/>
      <c r="BC131" s="611"/>
      <c r="BD131" s="611"/>
      <c r="BE131" s="612"/>
    </row>
    <row r="132" spans="1:57" s="174" customFormat="1" ht="18" customHeight="1">
      <c r="A132" s="124"/>
      <c r="B132" s="900"/>
      <c r="C132" s="646"/>
      <c r="D132" s="646"/>
      <c r="E132" s="901"/>
      <c r="F132" s="388"/>
      <c r="G132" s="680" t="s">
        <v>1949</v>
      </c>
      <c r="H132" s="680"/>
      <c r="I132" s="680"/>
      <c r="J132" s="680"/>
      <c r="K132" s="680"/>
      <c r="L132" s="680"/>
      <c r="M132" s="680"/>
      <c r="N132" s="680"/>
      <c r="O132" s="680"/>
      <c r="P132" s="680"/>
      <c r="Q132" s="680"/>
      <c r="R132" s="680"/>
      <c r="S132" s="680"/>
      <c r="T132" s="680"/>
      <c r="U132" s="680"/>
      <c r="V132" s="680"/>
      <c r="W132" s="680"/>
      <c r="X132" s="680"/>
      <c r="Y132" s="680"/>
      <c r="Z132" s="680"/>
      <c r="AA132" s="680"/>
      <c r="AB132" s="680"/>
      <c r="AC132" s="680"/>
      <c r="AD132" s="680"/>
      <c r="AE132" s="680"/>
      <c r="AF132" s="680"/>
      <c r="AG132" s="680"/>
      <c r="AH132" s="680"/>
      <c r="AI132" s="680"/>
      <c r="AJ132" s="680"/>
      <c r="AK132" s="681"/>
      <c r="AL132" s="173"/>
      <c r="AM132" s="449" t="b">
        <v>0</v>
      </c>
      <c r="AN132" s="606"/>
      <c r="AO132" s="512"/>
      <c r="AP132" s="329"/>
      <c r="AQ132" s="610"/>
      <c r="AR132" s="611"/>
      <c r="AS132" s="611"/>
      <c r="AT132" s="611"/>
      <c r="AU132" s="611"/>
      <c r="AV132" s="611"/>
      <c r="AW132" s="611"/>
      <c r="AX132" s="611"/>
      <c r="AY132" s="611"/>
      <c r="AZ132" s="611"/>
      <c r="BA132" s="611"/>
      <c r="BB132" s="611"/>
      <c r="BC132" s="611"/>
      <c r="BD132" s="611"/>
      <c r="BE132" s="612"/>
    </row>
    <row r="133" spans="1:57" s="174" customFormat="1" ht="28.9" customHeight="1">
      <c r="A133" s="124"/>
      <c r="B133" s="900"/>
      <c r="C133" s="646"/>
      <c r="D133" s="646"/>
      <c r="E133" s="901"/>
      <c r="F133" s="392"/>
      <c r="G133" s="636" t="s">
        <v>1950</v>
      </c>
      <c r="H133" s="636"/>
      <c r="I133" s="636"/>
      <c r="J133" s="636"/>
      <c r="K133" s="636"/>
      <c r="L133" s="636"/>
      <c r="M133" s="636"/>
      <c r="N133" s="636"/>
      <c r="O133" s="636"/>
      <c r="P133" s="636"/>
      <c r="Q133" s="636"/>
      <c r="R133" s="636"/>
      <c r="S133" s="636"/>
      <c r="T133" s="636"/>
      <c r="U133" s="636"/>
      <c r="V133" s="636"/>
      <c r="W133" s="636"/>
      <c r="X133" s="636"/>
      <c r="Y133" s="636"/>
      <c r="Z133" s="636"/>
      <c r="AA133" s="636"/>
      <c r="AB133" s="636"/>
      <c r="AC133" s="636"/>
      <c r="AD133" s="636"/>
      <c r="AE133" s="636"/>
      <c r="AF133" s="636"/>
      <c r="AG133" s="636"/>
      <c r="AH133" s="636"/>
      <c r="AI133" s="636"/>
      <c r="AJ133" s="636"/>
      <c r="AK133" s="637"/>
      <c r="AL133" s="173"/>
      <c r="AM133" s="449" t="b">
        <v>0</v>
      </c>
      <c r="AN133" s="606"/>
      <c r="AO133" s="512"/>
      <c r="AP133" s="329"/>
      <c r="AQ133" s="610"/>
      <c r="AR133" s="611"/>
      <c r="AS133" s="611"/>
      <c r="AT133" s="611"/>
      <c r="AU133" s="611"/>
      <c r="AV133" s="611"/>
      <c r="AW133" s="611"/>
      <c r="AX133" s="611"/>
      <c r="AY133" s="611"/>
      <c r="AZ133" s="611"/>
      <c r="BA133" s="611"/>
      <c r="BB133" s="611"/>
      <c r="BC133" s="611"/>
      <c r="BD133" s="611"/>
      <c r="BE133" s="612"/>
    </row>
    <row r="134" spans="1:57" s="174" customFormat="1" ht="33" customHeight="1">
      <c r="A134" s="124"/>
      <c r="B134" s="900"/>
      <c r="C134" s="646"/>
      <c r="D134" s="646"/>
      <c r="E134" s="901"/>
      <c r="F134" s="388"/>
      <c r="G134" s="636" t="s">
        <v>1951</v>
      </c>
      <c r="H134" s="636"/>
      <c r="I134" s="636"/>
      <c r="J134" s="636"/>
      <c r="K134" s="636"/>
      <c r="L134" s="636"/>
      <c r="M134" s="636"/>
      <c r="N134" s="636"/>
      <c r="O134" s="636"/>
      <c r="P134" s="636"/>
      <c r="Q134" s="636"/>
      <c r="R134" s="636"/>
      <c r="S134" s="636"/>
      <c r="T134" s="636"/>
      <c r="U134" s="636"/>
      <c r="V134" s="636"/>
      <c r="W134" s="636"/>
      <c r="X134" s="636"/>
      <c r="Y134" s="636"/>
      <c r="Z134" s="636"/>
      <c r="AA134" s="636"/>
      <c r="AB134" s="636"/>
      <c r="AC134" s="636"/>
      <c r="AD134" s="636"/>
      <c r="AE134" s="636"/>
      <c r="AF134" s="636"/>
      <c r="AG134" s="636"/>
      <c r="AH134" s="636"/>
      <c r="AI134" s="636"/>
      <c r="AJ134" s="636"/>
      <c r="AK134" s="637"/>
      <c r="AL134" s="173"/>
      <c r="AM134" s="449" t="b">
        <v>0</v>
      </c>
      <c r="AN134" s="606"/>
      <c r="AO134" s="508"/>
      <c r="AQ134" s="610"/>
      <c r="AR134" s="611"/>
      <c r="AS134" s="611"/>
      <c r="AT134" s="611"/>
      <c r="AU134" s="611"/>
      <c r="AV134" s="611"/>
      <c r="AW134" s="611"/>
      <c r="AX134" s="611"/>
      <c r="AY134" s="611"/>
      <c r="AZ134" s="611"/>
      <c r="BA134" s="611"/>
      <c r="BB134" s="611"/>
      <c r="BC134" s="611"/>
      <c r="BD134" s="611"/>
      <c r="BE134" s="612"/>
    </row>
    <row r="135" spans="1:57" s="174" customFormat="1" ht="22.9" customHeight="1" thickBot="1">
      <c r="A135" s="124"/>
      <c r="B135" s="900"/>
      <c r="C135" s="646"/>
      <c r="D135" s="646"/>
      <c r="E135" s="901"/>
      <c r="F135" s="392"/>
      <c r="G135" s="680" t="s">
        <v>1952</v>
      </c>
      <c r="H135" s="680"/>
      <c r="I135" s="680"/>
      <c r="J135" s="680"/>
      <c r="K135" s="680"/>
      <c r="L135" s="680"/>
      <c r="M135" s="680"/>
      <c r="N135" s="680"/>
      <c r="O135" s="680"/>
      <c r="P135" s="680"/>
      <c r="Q135" s="680"/>
      <c r="R135" s="680"/>
      <c r="S135" s="680"/>
      <c r="T135" s="680"/>
      <c r="U135" s="680"/>
      <c r="V135" s="680"/>
      <c r="W135" s="680"/>
      <c r="X135" s="680"/>
      <c r="Y135" s="680"/>
      <c r="Z135" s="680"/>
      <c r="AA135" s="680"/>
      <c r="AB135" s="680"/>
      <c r="AC135" s="680"/>
      <c r="AD135" s="680"/>
      <c r="AE135" s="680"/>
      <c r="AF135" s="680"/>
      <c r="AG135" s="680"/>
      <c r="AH135" s="680"/>
      <c r="AI135" s="680"/>
      <c r="AJ135" s="680"/>
      <c r="AK135" s="681"/>
      <c r="AL135" s="343"/>
      <c r="AM135" s="449" t="b">
        <v>0</v>
      </c>
      <c r="AN135" s="606"/>
      <c r="AO135" s="508"/>
      <c r="AQ135" s="613"/>
      <c r="AR135" s="614"/>
      <c r="AS135" s="614"/>
      <c r="AT135" s="614"/>
      <c r="AU135" s="614"/>
      <c r="AV135" s="614"/>
      <c r="AW135" s="614"/>
      <c r="AX135" s="614"/>
      <c r="AY135" s="614"/>
      <c r="AZ135" s="614"/>
      <c r="BA135" s="614"/>
      <c r="BB135" s="614"/>
      <c r="BC135" s="614"/>
      <c r="BD135" s="614"/>
      <c r="BE135" s="615"/>
    </row>
    <row r="136" spans="1:57" s="174" customFormat="1" ht="18" customHeight="1">
      <c r="A136" s="124"/>
      <c r="B136" s="625" t="s">
        <v>89</v>
      </c>
      <c r="C136" s="626"/>
      <c r="D136" s="626"/>
      <c r="E136" s="627"/>
      <c r="F136" s="389"/>
      <c r="G136" s="683" t="s">
        <v>1953</v>
      </c>
      <c r="H136" s="683"/>
      <c r="I136" s="683"/>
      <c r="J136" s="683"/>
      <c r="K136" s="683"/>
      <c r="L136" s="683"/>
      <c r="M136" s="683"/>
      <c r="N136" s="683"/>
      <c r="O136" s="683"/>
      <c r="P136" s="683"/>
      <c r="Q136" s="683"/>
      <c r="R136" s="683"/>
      <c r="S136" s="683"/>
      <c r="T136" s="683"/>
      <c r="U136" s="683"/>
      <c r="V136" s="683"/>
      <c r="W136" s="683"/>
      <c r="X136" s="683"/>
      <c r="Y136" s="683"/>
      <c r="Z136" s="683"/>
      <c r="AA136" s="683"/>
      <c r="AB136" s="683"/>
      <c r="AC136" s="683"/>
      <c r="AD136" s="683"/>
      <c r="AE136" s="683"/>
      <c r="AF136" s="683"/>
      <c r="AG136" s="683"/>
      <c r="AH136" s="683"/>
      <c r="AI136" s="683"/>
      <c r="AJ136" s="683"/>
      <c r="AK136" s="684"/>
      <c r="AL136" s="173"/>
      <c r="AM136" s="449" t="b">
        <v>0</v>
      </c>
      <c r="AN136" s="606">
        <f>COUNTIF(AM136:AM139,TRUE)</f>
        <v>0</v>
      </c>
      <c r="AO136" s="512"/>
      <c r="AP136" s="329"/>
      <c r="AQ136" s="607" t="str">
        <f>IF(AI105="該当", "！この区分（４項目）から２つ以上の取組が選択されていません。",  "！この区分（４項目）から１つ以上の取組が選択されていません。")</f>
        <v>！この区分（４項目）から１つ以上の取組が選択されていません。</v>
      </c>
      <c r="AR136" s="608"/>
      <c r="AS136" s="608"/>
      <c r="AT136" s="608"/>
      <c r="AU136" s="608"/>
      <c r="AV136" s="608"/>
      <c r="AW136" s="608"/>
      <c r="AX136" s="608"/>
      <c r="AY136" s="608"/>
      <c r="AZ136" s="608"/>
      <c r="BA136" s="608"/>
      <c r="BB136" s="608"/>
      <c r="BC136" s="608"/>
      <c r="BD136" s="608"/>
      <c r="BE136" s="609"/>
    </row>
    <row r="137" spans="1:57" s="174" customFormat="1" ht="18" customHeight="1">
      <c r="A137" s="124"/>
      <c r="B137" s="628"/>
      <c r="C137" s="629"/>
      <c r="D137" s="629"/>
      <c r="E137" s="630"/>
      <c r="F137" s="388"/>
      <c r="G137" s="636" t="s">
        <v>1954</v>
      </c>
      <c r="H137" s="636"/>
      <c r="I137" s="636"/>
      <c r="J137" s="636"/>
      <c r="K137" s="636"/>
      <c r="L137" s="636"/>
      <c r="M137" s="636"/>
      <c r="N137" s="636"/>
      <c r="O137" s="636"/>
      <c r="P137" s="636"/>
      <c r="Q137" s="636"/>
      <c r="R137" s="636"/>
      <c r="S137" s="636"/>
      <c r="T137" s="636"/>
      <c r="U137" s="636"/>
      <c r="V137" s="636"/>
      <c r="W137" s="636"/>
      <c r="X137" s="636"/>
      <c r="Y137" s="636"/>
      <c r="Z137" s="636"/>
      <c r="AA137" s="636"/>
      <c r="AB137" s="636"/>
      <c r="AC137" s="636"/>
      <c r="AD137" s="636"/>
      <c r="AE137" s="636"/>
      <c r="AF137" s="636"/>
      <c r="AG137" s="636"/>
      <c r="AH137" s="636"/>
      <c r="AI137" s="636"/>
      <c r="AJ137" s="636"/>
      <c r="AK137" s="340"/>
      <c r="AL137" s="173"/>
      <c r="AM137" s="449" t="b">
        <v>0</v>
      </c>
      <c r="AN137" s="606"/>
      <c r="AO137" s="512"/>
      <c r="AP137" s="329"/>
      <c r="AQ137" s="610"/>
      <c r="AR137" s="611"/>
      <c r="AS137" s="611"/>
      <c r="AT137" s="611"/>
      <c r="AU137" s="611"/>
      <c r="AV137" s="611"/>
      <c r="AW137" s="611"/>
      <c r="AX137" s="611"/>
      <c r="AY137" s="611"/>
      <c r="AZ137" s="611"/>
      <c r="BA137" s="611"/>
      <c r="BB137" s="611"/>
      <c r="BC137" s="611"/>
      <c r="BD137" s="611"/>
      <c r="BE137" s="612"/>
    </row>
    <row r="138" spans="1:57" s="174" customFormat="1" ht="18" customHeight="1">
      <c r="A138" s="124"/>
      <c r="B138" s="628"/>
      <c r="C138" s="629"/>
      <c r="D138" s="629"/>
      <c r="E138" s="630"/>
      <c r="F138" s="388"/>
      <c r="G138" s="636" t="s">
        <v>1955</v>
      </c>
      <c r="H138" s="636"/>
      <c r="I138" s="636"/>
      <c r="J138" s="636"/>
      <c r="K138" s="636"/>
      <c r="L138" s="636"/>
      <c r="M138" s="636"/>
      <c r="N138" s="636"/>
      <c r="O138" s="636"/>
      <c r="P138" s="636"/>
      <c r="Q138" s="636"/>
      <c r="R138" s="636"/>
      <c r="S138" s="636"/>
      <c r="T138" s="636"/>
      <c r="U138" s="636"/>
      <c r="V138" s="636"/>
      <c r="W138" s="636"/>
      <c r="X138" s="636"/>
      <c r="Y138" s="636"/>
      <c r="Z138" s="636"/>
      <c r="AA138" s="636"/>
      <c r="AB138" s="636"/>
      <c r="AC138" s="636"/>
      <c r="AD138" s="636"/>
      <c r="AE138" s="636"/>
      <c r="AF138" s="636"/>
      <c r="AG138" s="636"/>
      <c r="AH138" s="636"/>
      <c r="AI138" s="636"/>
      <c r="AJ138" s="636"/>
      <c r="AK138" s="340"/>
      <c r="AL138" s="124"/>
      <c r="AM138" s="449" t="b">
        <v>0</v>
      </c>
      <c r="AN138" s="606"/>
      <c r="AO138" s="512"/>
      <c r="AP138" s="329"/>
      <c r="AQ138" s="610"/>
      <c r="AR138" s="611"/>
      <c r="AS138" s="611"/>
      <c r="AT138" s="611"/>
      <c r="AU138" s="611"/>
      <c r="AV138" s="611"/>
      <c r="AW138" s="611"/>
      <c r="AX138" s="611"/>
      <c r="AY138" s="611"/>
      <c r="AZ138" s="611"/>
      <c r="BA138" s="611"/>
      <c r="BB138" s="611"/>
      <c r="BC138" s="611"/>
      <c r="BD138" s="611"/>
      <c r="BE138" s="612"/>
    </row>
    <row r="139" spans="1:57" s="174" customFormat="1" ht="19.899999999999999" customHeight="1" thickBot="1">
      <c r="A139" s="124"/>
      <c r="B139" s="631"/>
      <c r="C139" s="632"/>
      <c r="D139" s="632"/>
      <c r="E139" s="633"/>
      <c r="F139" s="381"/>
      <c r="G139" s="896" t="s">
        <v>1956</v>
      </c>
      <c r="H139" s="896"/>
      <c r="I139" s="896"/>
      <c r="J139" s="896"/>
      <c r="K139" s="896"/>
      <c r="L139" s="896"/>
      <c r="M139" s="896"/>
      <c r="N139" s="896"/>
      <c r="O139" s="896"/>
      <c r="P139" s="896"/>
      <c r="Q139" s="896"/>
      <c r="R139" s="896"/>
      <c r="S139" s="896"/>
      <c r="T139" s="896"/>
      <c r="U139" s="896"/>
      <c r="V139" s="896"/>
      <c r="W139" s="896"/>
      <c r="X139" s="896"/>
      <c r="Y139" s="896"/>
      <c r="Z139" s="896"/>
      <c r="AA139" s="896"/>
      <c r="AB139" s="896"/>
      <c r="AC139" s="896"/>
      <c r="AD139" s="896"/>
      <c r="AE139" s="896"/>
      <c r="AF139" s="896"/>
      <c r="AG139" s="896"/>
      <c r="AH139" s="896"/>
      <c r="AI139" s="896"/>
      <c r="AJ139" s="896"/>
      <c r="AK139" s="454"/>
      <c r="AL139" s="173"/>
      <c r="AM139" s="449" t="b">
        <v>0</v>
      </c>
      <c r="AN139" s="606"/>
      <c r="AO139" s="517"/>
      <c r="AP139" s="344"/>
      <c r="AQ139" s="613"/>
      <c r="AR139" s="614"/>
      <c r="AS139" s="614"/>
      <c r="AT139" s="614"/>
      <c r="AU139" s="614"/>
      <c r="AV139" s="614"/>
      <c r="AW139" s="614"/>
      <c r="AX139" s="614"/>
      <c r="AY139" s="614"/>
      <c r="AZ139" s="614"/>
      <c r="BA139" s="614"/>
      <c r="BB139" s="614"/>
      <c r="BC139" s="614"/>
      <c r="BD139" s="614"/>
      <c r="BE139" s="615"/>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677"/>
      <c r="C142" s="678"/>
      <c r="D142" s="678"/>
      <c r="E142" s="678"/>
      <c r="F142" s="678"/>
      <c r="G142" s="678"/>
      <c r="H142" s="678"/>
      <c r="I142" s="678"/>
      <c r="J142" s="678"/>
      <c r="K142" s="678"/>
      <c r="L142" s="678"/>
      <c r="M142" s="678"/>
      <c r="N142" s="678"/>
      <c r="O142" s="678"/>
      <c r="P142" s="678"/>
      <c r="Q142" s="678"/>
      <c r="R142" s="678"/>
      <c r="S142" s="678"/>
      <c r="T142" s="678"/>
      <c r="U142" s="678"/>
      <c r="V142" s="678"/>
      <c r="W142" s="678"/>
      <c r="X142" s="678"/>
      <c r="Y142" s="678"/>
      <c r="Z142" s="678"/>
      <c r="AA142" s="678"/>
      <c r="AB142" s="678"/>
      <c r="AC142" s="678"/>
      <c r="AD142" s="678"/>
      <c r="AE142" s="678"/>
      <c r="AF142" s="678"/>
      <c r="AG142" s="678"/>
      <c r="AH142" s="678"/>
      <c r="AI142" s="678"/>
      <c r="AJ142" s="678"/>
      <c r="AK142" s="679"/>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884" t="s">
        <v>2140</v>
      </c>
      <c r="D144" s="884"/>
      <c r="E144" s="884"/>
      <c r="F144" s="884"/>
      <c r="G144" s="884"/>
      <c r="H144" s="884"/>
      <c r="I144" s="884"/>
      <c r="J144" s="884"/>
      <c r="K144" s="884"/>
      <c r="L144" s="884"/>
      <c r="M144" s="884"/>
      <c r="N144" s="884"/>
      <c r="O144" s="884"/>
      <c r="P144" s="884"/>
      <c r="Q144" s="884"/>
      <c r="R144" s="884"/>
      <c r="S144" s="884"/>
      <c r="T144" s="884"/>
      <c r="U144" s="884"/>
      <c r="V144" s="884"/>
      <c r="W144" s="884"/>
      <c r="X144" s="884"/>
      <c r="Y144" s="884"/>
      <c r="Z144" s="884"/>
      <c r="AA144" s="884"/>
      <c r="AB144" s="884"/>
      <c r="AC144" s="884"/>
      <c r="AD144" s="884"/>
      <c r="AE144" s="884"/>
      <c r="AF144" s="884"/>
      <c r="AG144" s="884"/>
      <c r="AH144" s="884"/>
      <c r="AI144" s="884"/>
      <c r="AJ144" s="884"/>
      <c r="AK144" s="884"/>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883" t="s">
        <v>2141</v>
      </c>
      <c r="D147" s="883"/>
      <c r="E147" s="883"/>
      <c r="F147" s="883"/>
      <c r="G147" s="883"/>
      <c r="H147" s="883"/>
      <c r="I147" s="883"/>
      <c r="J147" s="883"/>
      <c r="K147" s="883"/>
      <c r="L147" s="883"/>
      <c r="M147" s="883"/>
      <c r="N147" s="883"/>
      <c r="O147" s="883"/>
      <c r="P147" s="883"/>
      <c r="Q147" s="883"/>
      <c r="R147" s="883"/>
      <c r="S147" s="883"/>
      <c r="T147" s="883"/>
      <c r="U147" s="883"/>
      <c r="V147" s="883"/>
      <c r="W147" s="883"/>
      <c r="X147" s="883"/>
      <c r="Y147" s="883"/>
      <c r="Z147" s="883"/>
      <c r="AA147" s="883"/>
      <c r="AB147" s="883"/>
      <c r="AC147" s="883"/>
      <c r="AD147" s="883"/>
      <c r="AE147" s="883"/>
      <c r="AF147" s="883"/>
      <c r="AG147" s="883"/>
      <c r="AH147" s="883"/>
      <c r="AI147" s="883"/>
      <c r="AJ147" s="883"/>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657"/>
      <c r="F149" s="658"/>
      <c r="G149" s="361" t="s">
        <v>95</v>
      </c>
      <c r="H149" s="657"/>
      <c r="I149" s="658"/>
      <c r="J149" s="361" t="s">
        <v>96</v>
      </c>
      <c r="K149" s="657"/>
      <c r="L149" s="658"/>
      <c r="M149" s="361" t="s">
        <v>97</v>
      </c>
      <c r="N149" s="359"/>
      <c r="O149" s="659" t="s">
        <v>3</v>
      </c>
      <c r="P149" s="659"/>
      <c r="Q149" s="659"/>
      <c r="R149" s="652" t="str">
        <f>IF(H7="","",H7)</f>
        <v/>
      </c>
      <c r="S149" s="652"/>
      <c r="T149" s="652"/>
      <c r="U149" s="652"/>
      <c r="V149" s="652"/>
      <c r="W149" s="652"/>
      <c r="X149" s="652"/>
      <c r="Y149" s="652"/>
      <c r="Z149" s="652"/>
      <c r="AA149" s="652"/>
      <c r="AB149" s="652"/>
      <c r="AC149" s="652"/>
      <c r="AD149" s="652"/>
      <c r="AE149" s="652"/>
      <c r="AF149" s="652"/>
      <c r="AG149" s="652"/>
      <c r="AH149" s="652"/>
      <c r="AI149" s="652"/>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902" t="s">
        <v>98</v>
      </c>
      <c r="P150" s="902"/>
      <c r="Q150" s="902"/>
      <c r="R150" s="676" t="s">
        <v>13</v>
      </c>
      <c r="S150" s="676"/>
      <c r="T150" s="656" t="str">
        <f>IF(基本情報入力シート!M27="", "", 基本情報入力シート!M27)</f>
        <v/>
      </c>
      <c r="U150" s="656"/>
      <c r="V150" s="656"/>
      <c r="W150" s="656"/>
      <c r="X150" s="656"/>
      <c r="Y150" s="655" t="s">
        <v>14</v>
      </c>
      <c r="Z150" s="655"/>
      <c r="AA150" s="656" t="str">
        <f>IF(基本情報入力シート!M28="", "", 基本情報入力シート!M28)</f>
        <v/>
      </c>
      <c r="AB150" s="656"/>
      <c r="AC150" s="656"/>
      <c r="AD150" s="656"/>
      <c r="AE150" s="656"/>
      <c r="AF150" s="656"/>
      <c r="AG150" s="656"/>
      <c r="AH150" s="656"/>
      <c r="AI150" s="65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662" t="s">
        <v>38</v>
      </c>
      <c r="C157" s="662"/>
      <c r="D157" s="662"/>
      <c r="E157" s="662"/>
      <c r="F157" s="662"/>
      <c r="G157" s="662"/>
      <c r="H157" s="662"/>
      <c r="I157" s="662"/>
      <c r="J157" s="662"/>
      <c r="K157" s="662"/>
      <c r="L157" s="662"/>
      <c r="M157" s="662"/>
      <c r="N157" s="662"/>
      <c r="O157" s="662"/>
      <c r="P157" s="662"/>
      <c r="Q157" s="662"/>
      <c r="R157" s="662"/>
      <c r="S157" s="662"/>
      <c r="T157" s="662"/>
      <c r="U157" s="662"/>
      <c r="V157" s="662"/>
      <c r="W157" s="662"/>
      <c r="X157" s="662"/>
      <c r="Y157" s="662"/>
      <c r="Z157" s="662"/>
      <c r="AA157" s="662"/>
      <c r="AB157" s="662"/>
      <c r="AC157" s="662"/>
      <c r="AD157" s="662"/>
      <c r="AE157" s="662"/>
      <c r="AF157" s="662"/>
      <c r="AG157" s="662"/>
      <c r="AH157" s="662"/>
      <c r="AI157" s="662"/>
      <c r="AJ157" s="662"/>
      <c r="AK157" s="662"/>
      <c r="AL157" s="124"/>
      <c r="AM157" s="169"/>
      <c r="AN157" s="169"/>
      <c r="AO157" s="169"/>
    </row>
    <row r="158" spans="1:53" ht="15" customHeight="1">
      <c r="A158" s="124"/>
      <c r="B158" s="460" t="s">
        <v>104</v>
      </c>
      <c r="C158" s="663" t="s">
        <v>105</v>
      </c>
      <c r="D158" s="664"/>
      <c r="E158" s="664"/>
      <c r="F158" s="664"/>
      <c r="G158" s="664"/>
      <c r="H158" s="664"/>
      <c r="I158" s="664"/>
      <c r="J158" s="664"/>
      <c r="K158" s="664"/>
      <c r="L158" s="664"/>
      <c r="M158" s="664"/>
      <c r="N158" s="664"/>
      <c r="O158" s="664"/>
      <c r="P158" s="664"/>
      <c r="Q158" s="664"/>
      <c r="R158" s="664"/>
      <c r="S158" s="664"/>
      <c r="T158" s="664"/>
      <c r="U158" s="664"/>
      <c r="V158" s="664"/>
      <c r="W158" s="664"/>
      <c r="X158" s="664"/>
      <c r="Y158" s="664"/>
      <c r="Z158" s="664"/>
      <c r="AA158" s="664"/>
      <c r="AB158" s="664"/>
      <c r="AC158" s="664"/>
      <c r="AD158" s="664"/>
      <c r="AE158" s="664"/>
      <c r="AF158" s="664"/>
      <c r="AG158" s="664"/>
      <c r="AH158" s="664"/>
      <c r="AI158" s="664"/>
      <c r="AJ158" s="665"/>
      <c r="AK158" s="374" t="str">
        <f>AE20</f>
        <v/>
      </c>
      <c r="AL158" s="124"/>
      <c r="AM158" s="169"/>
      <c r="AN158" s="169"/>
      <c r="AO158" s="169"/>
    </row>
    <row r="159" spans="1:53" ht="15" customHeight="1">
      <c r="A159" s="124"/>
      <c r="B159" s="459" t="s">
        <v>106</v>
      </c>
      <c r="C159" s="666" t="s">
        <v>1958</v>
      </c>
      <c r="D159" s="667"/>
      <c r="E159" s="667"/>
      <c r="F159" s="667"/>
      <c r="G159" s="667"/>
      <c r="H159" s="667"/>
      <c r="I159" s="667"/>
      <c r="J159" s="667"/>
      <c r="K159" s="667"/>
      <c r="L159" s="667"/>
      <c r="M159" s="667"/>
      <c r="N159" s="667"/>
      <c r="O159" s="667"/>
      <c r="P159" s="667"/>
      <c r="Q159" s="667"/>
      <c r="R159" s="667"/>
      <c r="S159" s="667"/>
      <c r="T159" s="667"/>
      <c r="U159" s="667"/>
      <c r="V159" s="667"/>
      <c r="W159" s="667"/>
      <c r="X159" s="667"/>
      <c r="Y159" s="667"/>
      <c r="Z159" s="667"/>
      <c r="AA159" s="667"/>
      <c r="AB159" s="667"/>
      <c r="AC159" s="667"/>
      <c r="AD159" s="667"/>
      <c r="AE159" s="667"/>
      <c r="AF159" s="667"/>
      <c r="AG159" s="667"/>
      <c r="AH159" s="667"/>
      <c r="AI159" s="667"/>
      <c r="AJ159" s="668"/>
      <c r="AK159" s="374" t="str">
        <f>Y26</f>
        <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662" t="s">
        <v>107</v>
      </c>
      <c r="C161" s="662"/>
      <c r="D161" s="662"/>
      <c r="E161" s="662"/>
      <c r="F161" s="662"/>
      <c r="G161" s="662"/>
      <c r="H161" s="662"/>
      <c r="I161" s="662"/>
      <c r="J161" s="662"/>
      <c r="K161" s="662"/>
      <c r="L161" s="662"/>
      <c r="M161" s="662"/>
      <c r="N161" s="662"/>
      <c r="O161" s="662"/>
      <c r="P161" s="662"/>
      <c r="Q161" s="662"/>
      <c r="R161" s="662"/>
      <c r="S161" s="662"/>
      <c r="T161" s="662"/>
      <c r="U161" s="662"/>
      <c r="V161" s="662"/>
      <c r="W161" s="662"/>
      <c r="X161" s="662"/>
      <c r="Y161" s="662"/>
      <c r="Z161" s="662"/>
      <c r="AA161" s="662"/>
      <c r="AB161" s="662"/>
      <c r="AC161" s="662"/>
      <c r="AD161" s="662"/>
      <c r="AE161" s="662"/>
      <c r="AF161" s="662"/>
      <c r="AG161" s="662"/>
      <c r="AH161" s="662"/>
      <c r="AI161" s="662"/>
      <c r="AJ161" s="662"/>
      <c r="AK161" s="662"/>
      <c r="AL161" s="124"/>
      <c r="AM161" s="169"/>
      <c r="AN161" s="169"/>
      <c r="AO161" s="169"/>
    </row>
    <row r="162" spans="1:41" ht="15" customHeight="1">
      <c r="A162" s="124"/>
      <c r="B162" s="375" t="s">
        <v>104</v>
      </c>
      <c r="C162" s="893" t="s">
        <v>1959</v>
      </c>
      <c r="D162" s="894"/>
      <c r="E162" s="894"/>
      <c r="F162" s="894"/>
      <c r="G162" s="894"/>
      <c r="H162" s="894"/>
      <c r="I162" s="895"/>
      <c r="J162" s="653" t="s">
        <v>2134</v>
      </c>
      <c r="K162" s="653"/>
      <c r="L162" s="653"/>
      <c r="M162" s="653"/>
      <c r="N162" s="653"/>
      <c r="O162" s="653"/>
      <c r="P162" s="653"/>
      <c r="Q162" s="653"/>
      <c r="R162" s="653"/>
      <c r="S162" s="653"/>
      <c r="T162" s="653"/>
      <c r="U162" s="653"/>
      <c r="V162" s="653"/>
      <c r="W162" s="653"/>
      <c r="X162" s="653"/>
      <c r="Y162" s="653"/>
      <c r="Z162" s="653"/>
      <c r="AA162" s="653"/>
      <c r="AB162" s="653"/>
      <c r="AC162" s="653"/>
      <c r="AD162" s="653"/>
      <c r="AE162" s="653"/>
      <c r="AF162" s="653"/>
      <c r="AG162" s="653"/>
      <c r="AH162" s="653"/>
      <c r="AI162" s="653"/>
      <c r="AJ162" s="654"/>
      <c r="AK162" s="374" t="str">
        <f>IF(H7="", "", IF(AND(AA50="○", AK48="○"), "○", "×"))</f>
        <v/>
      </c>
      <c r="AL162" s="124"/>
      <c r="AM162" s="169"/>
      <c r="AN162" s="169"/>
      <c r="AO162" s="169"/>
    </row>
    <row r="163" spans="1:41" ht="15" customHeight="1">
      <c r="A163" s="124"/>
      <c r="B163" s="375" t="s">
        <v>106</v>
      </c>
      <c r="C163" s="670" t="s">
        <v>108</v>
      </c>
      <c r="D163" s="671"/>
      <c r="E163" s="671"/>
      <c r="F163" s="671"/>
      <c r="G163" s="671"/>
      <c r="H163" s="671"/>
      <c r="I163" s="672"/>
      <c r="J163" s="653" t="s">
        <v>109</v>
      </c>
      <c r="K163" s="653"/>
      <c r="L163" s="653"/>
      <c r="M163" s="653"/>
      <c r="N163" s="653"/>
      <c r="O163" s="653"/>
      <c r="P163" s="653"/>
      <c r="Q163" s="653"/>
      <c r="R163" s="653"/>
      <c r="S163" s="653"/>
      <c r="T163" s="653"/>
      <c r="U163" s="653"/>
      <c r="V163" s="653"/>
      <c r="W163" s="653"/>
      <c r="X163" s="653"/>
      <c r="Y163" s="653"/>
      <c r="Z163" s="653"/>
      <c r="AA163" s="653"/>
      <c r="AB163" s="653"/>
      <c r="AC163" s="653"/>
      <c r="AD163" s="653"/>
      <c r="AE163" s="653"/>
      <c r="AF163" s="653"/>
      <c r="AG163" s="653"/>
      <c r="AH163" s="653"/>
      <c r="AI163" s="653"/>
      <c r="AJ163" s="654"/>
      <c r="AK163" s="374" t="str">
        <f>IF(OR(H7="", T54=0), "", IF(AND(AK53="○", AH55="○"), "○", "×"))</f>
        <v/>
      </c>
      <c r="AL163" s="124"/>
      <c r="AM163" s="169"/>
      <c r="AN163" s="169"/>
      <c r="AO163" s="169"/>
    </row>
    <row r="164" spans="1:41" ht="15" customHeight="1">
      <c r="A164" s="124"/>
      <c r="B164" s="375" t="s">
        <v>110</v>
      </c>
      <c r="C164" s="673" t="s">
        <v>111</v>
      </c>
      <c r="D164" s="674"/>
      <c r="E164" s="674"/>
      <c r="F164" s="674"/>
      <c r="G164" s="674"/>
      <c r="H164" s="674"/>
      <c r="I164" s="675"/>
      <c r="J164" s="660" t="s">
        <v>2102</v>
      </c>
      <c r="K164" s="660"/>
      <c r="L164" s="660"/>
      <c r="M164" s="660"/>
      <c r="N164" s="660"/>
      <c r="O164" s="660"/>
      <c r="P164" s="660"/>
      <c r="Q164" s="660"/>
      <c r="R164" s="660"/>
      <c r="S164" s="660"/>
      <c r="T164" s="660"/>
      <c r="U164" s="660"/>
      <c r="V164" s="660"/>
      <c r="W164" s="660"/>
      <c r="X164" s="660"/>
      <c r="Y164" s="660"/>
      <c r="Z164" s="660"/>
      <c r="AA164" s="660"/>
      <c r="AB164" s="660"/>
      <c r="AC164" s="660"/>
      <c r="AD164" s="660"/>
      <c r="AE164" s="660"/>
      <c r="AF164" s="660"/>
      <c r="AG164" s="660"/>
      <c r="AH164" s="660"/>
      <c r="AI164" s="660"/>
      <c r="AJ164" s="661"/>
      <c r="AK164" s="374" t="str">
        <f>IF(H7="", "", IF(AM60=TRUE, "", IF(AND(T64="○", T70="○"), "○", "×")))</f>
        <v/>
      </c>
      <c r="AL164" s="124"/>
      <c r="AM164" s="169"/>
      <c r="AN164" s="169"/>
      <c r="AO164" s="169"/>
    </row>
    <row r="165" spans="1:41" ht="15" customHeight="1">
      <c r="A165" s="124"/>
      <c r="B165" s="375" t="s">
        <v>112</v>
      </c>
      <c r="C165" s="669" t="s">
        <v>113</v>
      </c>
      <c r="D165" s="669"/>
      <c r="E165" s="669"/>
      <c r="F165" s="669"/>
      <c r="G165" s="669"/>
      <c r="H165" s="669"/>
      <c r="I165" s="669"/>
      <c r="J165" s="660" t="s">
        <v>2186</v>
      </c>
      <c r="K165" s="660"/>
      <c r="L165" s="660"/>
      <c r="M165" s="660"/>
      <c r="N165" s="660"/>
      <c r="O165" s="660"/>
      <c r="P165" s="660"/>
      <c r="Q165" s="660"/>
      <c r="R165" s="660"/>
      <c r="S165" s="660"/>
      <c r="T165" s="660"/>
      <c r="U165" s="660"/>
      <c r="V165" s="660"/>
      <c r="W165" s="660"/>
      <c r="X165" s="660"/>
      <c r="Y165" s="660"/>
      <c r="Z165" s="660"/>
      <c r="AA165" s="660"/>
      <c r="AB165" s="660"/>
      <c r="AC165" s="660"/>
      <c r="AD165" s="660"/>
      <c r="AE165" s="660"/>
      <c r="AF165" s="660"/>
      <c r="AG165" s="660"/>
      <c r="AH165" s="660"/>
      <c r="AI165" s="660"/>
      <c r="AJ165" s="661"/>
      <c r="AK165" s="374" t="str">
        <f>IF(OR(H7="",AN48=0),"",IF(OR(AM80,AM84),"〇","×"))</f>
        <v/>
      </c>
      <c r="AL165" s="124"/>
      <c r="AM165" s="169"/>
      <c r="AN165" s="169"/>
      <c r="AO165" s="169"/>
    </row>
    <row r="166" spans="1:41" ht="30" customHeight="1">
      <c r="A166" s="124"/>
      <c r="B166" s="375" t="s">
        <v>114</v>
      </c>
      <c r="C166" s="669" t="s">
        <v>115</v>
      </c>
      <c r="D166" s="669"/>
      <c r="E166" s="669"/>
      <c r="F166" s="669"/>
      <c r="G166" s="669"/>
      <c r="H166" s="669"/>
      <c r="I166" s="669"/>
      <c r="J166" s="660" t="s">
        <v>1960</v>
      </c>
      <c r="K166" s="660"/>
      <c r="L166" s="660"/>
      <c r="M166" s="660"/>
      <c r="N166" s="660"/>
      <c r="O166" s="660"/>
      <c r="P166" s="660"/>
      <c r="Q166" s="660"/>
      <c r="R166" s="660"/>
      <c r="S166" s="660"/>
      <c r="T166" s="660"/>
      <c r="U166" s="660"/>
      <c r="V166" s="660"/>
      <c r="W166" s="660"/>
      <c r="X166" s="660"/>
      <c r="Y166" s="660"/>
      <c r="Z166" s="660"/>
      <c r="AA166" s="660"/>
      <c r="AB166" s="660"/>
      <c r="AC166" s="660"/>
      <c r="AD166" s="660"/>
      <c r="AE166" s="660"/>
      <c r="AF166" s="660"/>
      <c r="AG166" s="660"/>
      <c r="AH166" s="660"/>
      <c r="AI166" s="660"/>
      <c r="AJ166" s="661"/>
      <c r="AK166" s="374" t="str">
        <f>IF(AND(S91="", S92=""), "", IF(OR(AND(S91="○", S92="○"), AND(OR(S91="×", S92="×"), AK94="○"), AND(S91="○", S92=""), AND(S91="", S92="○")), "○", "×"))</f>
        <v/>
      </c>
      <c r="AL166" s="124"/>
      <c r="AM166" s="169"/>
      <c r="AN166" s="169"/>
      <c r="AO166" s="169"/>
    </row>
    <row r="167" spans="1:41" ht="15" customHeight="1">
      <c r="A167" s="124"/>
      <c r="B167" s="376" t="s">
        <v>116</v>
      </c>
      <c r="C167" s="649" t="s">
        <v>117</v>
      </c>
      <c r="D167" s="649"/>
      <c r="E167" s="649"/>
      <c r="F167" s="649"/>
      <c r="G167" s="649"/>
      <c r="H167" s="649"/>
      <c r="I167" s="649"/>
      <c r="J167" s="650" t="s">
        <v>2103</v>
      </c>
      <c r="K167" s="650"/>
      <c r="L167" s="650"/>
      <c r="M167" s="650"/>
      <c r="N167" s="650"/>
      <c r="O167" s="650"/>
      <c r="P167" s="650"/>
      <c r="Q167" s="650"/>
      <c r="R167" s="650"/>
      <c r="S167" s="650"/>
      <c r="T167" s="650"/>
      <c r="U167" s="650"/>
      <c r="V167" s="650"/>
      <c r="W167" s="650"/>
      <c r="X167" s="650"/>
      <c r="Y167" s="650"/>
      <c r="Z167" s="650"/>
      <c r="AA167" s="650"/>
      <c r="AB167" s="650"/>
      <c r="AC167" s="650"/>
      <c r="AD167" s="650"/>
      <c r="AE167" s="650"/>
      <c r="AF167" s="650"/>
      <c r="AG167" s="650"/>
      <c r="AH167" s="650"/>
      <c r="AI167" s="650"/>
      <c r="AJ167" s="651"/>
      <c r="AK167" s="377" t="str">
        <f>IF(H7="", "", IF(OR(AM102=TRUE, AK103="○"), "○", "×"))</f>
        <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fpHtILPWGb0vjudXb/nhSMY8ymci4faRVLwQgkUjONk488CTb0akVchjrw9meLE6VA461ZoYJCIJouD9udmBBg==" saltValue="vawBQQaMmV+bGe7rbx8Z+w=="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6" priority="99">
      <formula>OR(AND($Q$34="", $H$7&lt;&gt;""), AND($Q$34=0, $H$7&lt;&gt;""))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 $H$7&lt;&gt;"")</formula>
    </cfRule>
  </conditionalFormatting>
  <conditionalFormatting sqref="B82:AK87">
    <cfRule type="expression" dxfId="49" priority="240">
      <formula>AND($AM$80=TRUE, $H$7&lt;&gt;"")</formula>
    </cfRule>
  </conditionalFormatting>
  <conditionalFormatting sqref="B91:AK99">
    <cfRule type="expression" dxfId="48" priority="14">
      <formula>AND($AN$49=0, $H$7&lt;&gt;"")</formula>
    </cfRule>
  </conditionalFormatting>
  <conditionalFormatting sqref="B94:AK99">
    <cfRule type="expression" dxfId="47" priority="244">
      <formula>AND($AM$91="要件を満たす", $H$7&lt;&gt;"")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 $H$7&lt;&gt;"")</formula>
    </cfRule>
  </conditionalFormatting>
  <conditionalFormatting sqref="B105:AK110 B111:F111 B112:AK127 B128:G128 B129:AK139">
    <cfRule type="expression" dxfId="43" priority="241">
      <formula>AND($AM$102=TRUE, $H$7&lt;&gt;"")</formula>
    </cfRule>
  </conditionalFormatting>
  <conditionalFormatting sqref="B108:AK110">
    <cfRule type="expression" dxfId="42" priority="16">
      <formula>AND($AI$108="", $H$7&lt;&gt;"")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 $H$7&lt;&gt;"")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 AND($Q$34&lt;&gt;"", $F$43&lt;&gt;"", $F$44&lt;&gt;""))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 $AK$94="")</formula>
    </cfRule>
  </conditionalFormatting>
  <conditionalFormatting sqref="AQ99:BE99">
    <cfRule type="expression" dxfId="25" priority="239">
      <formula>OR($AM$99=FALSE, AND($AM$99=TRUE, $G$99&lt;&gt;""))</formula>
    </cfRule>
  </conditionalFormatting>
  <conditionalFormatting sqref="AQ112:BE115">
    <cfRule type="expression" dxfId="24" priority="161">
      <formula>OR(AND($AI$105="該当",$AN$112&gt;=2),AND($AI$105="",$AI$108="該当", $AN$112&gt;=1))</formula>
    </cfRule>
  </conditionalFormatting>
  <conditionalFormatting sqref="AQ116:BE119">
    <cfRule type="expression" dxfId="23" priority="162">
      <formula>OR(AND($AI$105="該当",$AN$116&gt;=2),AND($AI$105="",$AI$108="該当", $AN$116&gt;=1))</formula>
    </cfRule>
  </conditionalFormatting>
  <conditionalFormatting sqref="AQ120:BE123">
    <cfRule type="expression" dxfId="22" priority="163">
      <formula>OR(AND($AI$105="該当",$AN$120&gt;=2),AND($AI$105="",$AI$108="該当", $AN$120&gt;=1))</formula>
    </cfRule>
  </conditionalFormatting>
  <conditionalFormatting sqref="AQ124:BE127">
    <cfRule type="expression" dxfId="21" priority="164">
      <formula>OR(AND($AI$105="該当",$AN$124&gt;=2),AND($AI$105="",$AI$108="該当", $AN$124&gt;=1))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 $AN$128&gt;=2))</formula>
    </cfRule>
  </conditionalFormatting>
  <conditionalFormatting sqref="AQ136:BE139">
    <cfRule type="expression" dxfId="18" priority="8">
      <formula>OR(AND($AI$105="該当",$AN$136&gt;=2),AND($AI$105="",$AI$108="該当", $AN$136&gt;=1))</formula>
    </cfRule>
  </conditionalFormatting>
  <conditionalFormatting sqref="AZ94:BA94">
    <cfRule type="expression" dxfId="17"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21.75" style="124" hidden="1" customWidth="1"/>
    <col min="35" max="35" width="12.375" style="125" hidden="1" customWidth="1"/>
    <col min="36" max="36" width="1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31" t="s">
        <v>34</v>
      </c>
      <c r="AC1" s="932"/>
      <c r="AD1" s="933" t="str">
        <f>IF(基本情報入力シート!G18="","",基本情報入力シート!G18)</f>
        <v/>
      </c>
      <c r="AE1" s="933"/>
      <c r="AF1" s="933"/>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35" t="s">
        <v>3</v>
      </c>
      <c r="B3" s="935"/>
      <c r="C3" s="935"/>
      <c r="D3" s="935"/>
      <c r="E3" s="936"/>
      <c r="F3" s="937" t="str">
        <f>IF(基本情報入力シート!M23="","",基本情報入力シート!M23)</f>
        <v/>
      </c>
      <c r="G3" s="938"/>
      <c r="H3" s="938"/>
      <c r="I3" s="938"/>
      <c r="J3" s="938"/>
      <c r="K3" s="938"/>
      <c r="L3" s="938"/>
      <c r="M3" s="939"/>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40" t="s">
        <v>2142</v>
      </c>
      <c r="C5" s="940"/>
      <c r="D5" s="941"/>
      <c r="E5" s="941"/>
      <c r="F5" s="941"/>
      <c r="G5" s="941"/>
      <c r="H5" s="941"/>
      <c r="I5" s="941"/>
      <c r="J5" s="941"/>
      <c r="K5" s="941"/>
      <c r="L5" s="941"/>
      <c r="M5" s="941"/>
      <c r="N5" s="132">
        <f>IFERROR(SUM(Q:R)+SUM(Z:Z),"")</f>
        <v>0</v>
      </c>
      <c r="O5" s="133" t="s">
        <v>41</v>
      </c>
      <c r="P5" s="134"/>
      <c r="Q5" s="134"/>
      <c r="R5" s="431"/>
      <c r="S5" s="431"/>
      <c r="T5" s="431"/>
      <c r="U5" s="431"/>
      <c r="V5" s="431"/>
      <c r="W5" s="947" t="s">
        <v>2143</v>
      </c>
      <c r="X5" s="903" t="s">
        <v>2116</v>
      </c>
      <c r="Y5" s="783"/>
      <c r="Z5" s="783"/>
      <c r="AA5" s="904"/>
      <c r="AB5" s="135">
        <f>SUM(W:X)</f>
        <v>0</v>
      </c>
      <c r="AC5" s="948" t="str">
        <f>IF(AB6=0, "", IF(AB5&gt;=AB6,"○","×"))</f>
        <v/>
      </c>
      <c r="AD5" s="1024" t="s">
        <v>2177</v>
      </c>
      <c r="AE5" s="1025"/>
      <c r="AF5" s="1025"/>
      <c r="AG5" s="131"/>
      <c r="AH5" s="131"/>
      <c r="AI5" s="127"/>
      <c r="AJ5" s="127"/>
      <c r="AK5" s="127"/>
      <c r="AL5" s="127"/>
      <c r="AM5" s="127"/>
      <c r="AN5" s="127"/>
    </row>
    <row r="6" spans="1:41" ht="30.6" customHeight="1" thickBot="1">
      <c r="A6" s="124"/>
      <c r="B6" s="977"/>
      <c r="C6" s="978"/>
      <c r="D6" s="984" t="s">
        <v>2144</v>
      </c>
      <c r="E6" s="984"/>
      <c r="F6" s="984"/>
      <c r="G6" s="984"/>
      <c r="H6" s="984"/>
      <c r="I6" s="984"/>
      <c r="J6" s="984"/>
      <c r="K6" s="984"/>
      <c r="L6" s="984"/>
      <c r="M6" s="984"/>
      <c r="N6" s="132">
        <f>SUM(S:S, AA:AA)</f>
        <v>0</v>
      </c>
      <c r="O6" s="133" t="s">
        <v>41</v>
      </c>
      <c r="P6" s="134"/>
      <c r="Q6" s="134"/>
      <c r="R6" s="134"/>
      <c r="S6" s="134"/>
      <c r="T6" s="137"/>
      <c r="U6" s="137"/>
      <c r="V6" s="137"/>
      <c r="W6" s="947"/>
      <c r="X6" s="903" t="s">
        <v>2145</v>
      </c>
      <c r="Y6" s="783"/>
      <c r="Z6" s="783"/>
      <c r="AA6" s="904"/>
      <c r="AB6" s="138">
        <f>SUM(AI:AI)</f>
        <v>0</v>
      </c>
      <c r="AC6" s="949"/>
      <c r="AD6" s="1024"/>
      <c r="AE6" s="1025"/>
      <c r="AF6" s="1025"/>
      <c r="AG6" s="131"/>
      <c r="AH6" s="131"/>
      <c r="AI6" s="127"/>
      <c r="AJ6" s="127"/>
      <c r="AK6" s="127"/>
      <c r="AL6" s="127"/>
      <c r="AM6" s="127"/>
      <c r="AN6" s="127"/>
    </row>
    <row r="7" spans="1:41" ht="33" customHeight="1">
      <c r="A7" s="124"/>
      <c r="B7" s="139"/>
      <c r="C7" s="140"/>
      <c r="D7" s="1007" t="s">
        <v>1961</v>
      </c>
      <c r="E7" s="984"/>
      <c r="F7" s="984"/>
      <c r="G7" s="984"/>
      <c r="H7" s="984"/>
      <c r="I7" s="984"/>
      <c r="J7" s="984"/>
      <c r="K7" s="984"/>
      <c r="L7" s="984"/>
      <c r="M7" s="984"/>
      <c r="N7" s="132">
        <f>ROUNDDOWN(SUM(U:U,AC:AD),0)</f>
        <v>0</v>
      </c>
      <c r="O7" s="133" t="s">
        <v>41</v>
      </c>
      <c r="P7" s="134"/>
      <c r="Q7" s="134"/>
      <c r="R7" s="134"/>
      <c r="S7" s="134"/>
      <c r="T7" s="137"/>
      <c r="U7" s="137"/>
      <c r="V7" s="137"/>
      <c r="W7" s="942" t="s">
        <v>2146</v>
      </c>
      <c r="X7" s="903" t="s">
        <v>2116</v>
      </c>
      <c r="Y7" s="783"/>
      <c r="Z7" s="783"/>
      <c r="AA7" s="904"/>
      <c r="AB7" s="141">
        <f>SUM(AF:AF)</f>
        <v>0</v>
      </c>
      <c r="AC7" s="948" t="str">
        <f>IF(AB8=0, "", IF(AB7&gt;=AB8,"○","×"))</f>
        <v/>
      </c>
      <c r="AD7" s="1024" t="s">
        <v>2177</v>
      </c>
      <c r="AE7" s="1025"/>
      <c r="AF7" s="1025"/>
      <c r="AG7" s="131"/>
      <c r="AH7" s="131"/>
      <c r="AI7" s="127"/>
      <c r="AJ7" s="127"/>
      <c r="AK7" s="127"/>
      <c r="AL7" s="127"/>
      <c r="AM7" s="127"/>
      <c r="AN7" s="127"/>
    </row>
    <row r="8" spans="1:41" ht="25.5" customHeight="1" thickBot="1">
      <c r="A8" s="124"/>
      <c r="B8" s="990" t="s">
        <v>2106</v>
      </c>
      <c r="C8" s="990"/>
      <c r="D8" s="990"/>
      <c r="E8" s="990"/>
      <c r="F8" s="990"/>
      <c r="G8" s="990"/>
      <c r="H8" s="990"/>
      <c r="I8" s="990"/>
      <c r="J8" s="990"/>
      <c r="K8" s="990"/>
      <c r="L8" s="990"/>
      <c r="M8" s="990"/>
      <c r="N8" s="990"/>
      <c r="O8" s="990"/>
      <c r="P8" s="990"/>
      <c r="Q8" s="990"/>
      <c r="R8" s="990"/>
      <c r="S8" s="990"/>
      <c r="T8" s="990"/>
      <c r="U8" s="415"/>
      <c r="V8" s="415"/>
      <c r="W8" s="943"/>
      <c r="X8" s="903" t="s">
        <v>2145</v>
      </c>
      <c r="Y8" s="783"/>
      <c r="Z8" s="783"/>
      <c r="AA8" s="904"/>
      <c r="AB8" s="138">
        <f>SUM(AJ:AJ)</f>
        <v>0</v>
      </c>
      <c r="AC8" s="949"/>
      <c r="AD8" s="1024"/>
      <c r="AE8" s="1025"/>
      <c r="AF8" s="1025"/>
      <c r="AI8" s="126"/>
      <c r="AJ8" s="127"/>
      <c r="AK8" s="127"/>
      <c r="AL8" s="127"/>
      <c r="AM8" s="127"/>
      <c r="AN8" s="127"/>
    </row>
    <row r="9" spans="1:41" ht="42" customHeight="1" thickBot="1">
      <c r="A9" s="123"/>
      <c r="B9" s="991"/>
      <c r="C9" s="991"/>
      <c r="D9" s="991"/>
      <c r="E9" s="991"/>
      <c r="F9" s="991"/>
      <c r="G9" s="991"/>
      <c r="H9" s="991"/>
      <c r="I9" s="991"/>
      <c r="J9" s="991"/>
      <c r="K9" s="991"/>
      <c r="L9" s="991"/>
      <c r="M9" s="991"/>
      <c r="N9" s="991"/>
      <c r="O9" s="992"/>
      <c r="P9" s="992"/>
      <c r="Q9" s="992"/>
      <c r="R9" s="992"/>
      <c r="S9" s="992"/>
      <c r="T9" s="991"/>
      <c r="U9" s="142"/>
      <c r="V9" s="142"/>
      <c r="W9" s="142"/>
      <c r="X9" s="143"/>
      <c r="Y9" s="142"/>
      <c r="Z9" s="142"/>
      <c r="AA9" s="144"/>
      <c r="AB9" s="144"/>
      <c r="AC9" s="144"/>
      <c r="AD9" s="144"/>
      <c r="AE9" s="144"/>
      <c r="AF9" s="144"/>
      <c r="AG9" s="144"/>
      <c r="AH9" s="414"/>
      <c r="AI9" s="124"/>
      <c r="AM9" s="127"/>
      <c r="AN9" s="127"/>
    </row>
    <row r="10" spans="1:41" ht="24" customHeight="1" thickBot="1">
      <c r="A10" s="950"/>
      <c r="B10" s="953" t="s">
        <v>2180</v>
      </c>
      <c r="C10" s="954"/>
      <c r="D10" s="954"/>
      <c r="E10" s="954"/>
      <c r="F10" s="954"/>
      <c r="G10" s="954"/>
      <c r="H10" s="954"/>
      <c r="I10" s="955"/>
      <c r="J10" s="962" t="s">
        <v>119</v>
      </c>
      <c r="K10" s="965" t="s">
        <v>120</v>
      </c>
      <c r="L10" s="966"/>
      <c r="M10" s="971" t="s">
        <v>121</v>
      </c>
      <c r="N10" s="974" t="s">
        <v>24</v>
      </c>
      <c r="O10" s="979" t="s">
        <v>2056</v>
      </c>
      <c r="P10" s="944" t="s">
        <v>126</v>
      </c>
      <c r="Q10" s="945"/>
      <c r="R10" s="945"/>
      <c r="S10" s="945"/>
      <c r="T10" s="945"/>
      <c r="U10" s="945"/>
      <c r="V10" s="945"/>
      <c r="W10" s="945"/>
      <c r="X10" s="945"/>
      <c r="Y10" s="945"/>
      <c r="Z10" s="945"/>
      <c r="AA10" s="945"/>
      <c r="AB10" s="945"/>
      <c r="AC10" s="945"/>
      <c r="AD10" s="945"/>
      <c r="AE10" s="945"/>
      <c r="AF10" s="946"/>
      <c r="AG10" s="982" t="s">
        <v>2097</v>
      </c>
      <c r="AH10" s="983" t="s">
        <v>2098</v>
      </c>
      <c r="AI10" s="982" t="s">
        <v>127</v>
      </c>
      <c r="AJ10" s="983"/>
      <c r="AK10" s="934"/>
      <c r="AL10" s="934"/>
      <c r="AM10" s="127"/>
      <c r="AN10" s="127"/>
    </row>
    <row r="11" spans="1:41" ht="21.75" customHeight="1">
      <c r="A11" s="951"/>
      <c r="B11" s="956"/>
      <c r="C11" s="957"/>
      <c r="D11" s="957"/>
      <c r="E11" s="957"/>
      <c r="F11" s="957"/>
      <c r="G11" s="957"/>
      <c r="H11" s="957"/>
      <c r="I11" s="958"/>
      <c r="J11" s="963"/>
      <c r="K11" s="967"/>
      <c r="L11" s="968"/>
      <c r="M11" s="972"/>
      <c r="N11" s="975"/>
      <c r="O11" s="980"/>
      <c r="P11" s="1008" t="s">
        <v>1908</v>
      </c>
      <c r="Q11" s="1008"/>
      <c r="R11" s="1008"/>
      <c r="S11" s="1008"/>
      <c r="T11" s="1008"/>
      <c r="U11" s="1008"/>
      <c r="V11" s="1008"/>
      <c r="W11" s="1008"/>
      <c r="X11" s="1009"/>
      <c r="Y11" s="1010" t="s">
        <v>1909</v>
      </c>
      <c r="Z11" s="1011"/>
      <c r="AA11" s="1011"/>
      <c r="AB11" s="1011"/>
      <c r="AC11" s="1011"/>
      <c r="AD11" s="1011"/>
      <c r="AE11" s="1011"/>
      <c r="AF11" s="1012"/>
      <c r="AG11" s="982"/>
      <c r="AH11" s="983"/>
      <c r="AI11" s="982"/>
      <c r="AJ11" s="983"/>
      <c r="AK11" s="934"/>
      <c r="AL11" s="934"/>
      <c r="AM11" s="127"/>
      <c r="AN11" s="127"/>
    </row>
    <row r="12" spans="1:41" ht="36.75" customHeight="1">
      <c r="A12" s="951"/>
      <c r="B12" s="956"/>
      <c r="C12" s="957"/>
      <c r="D12" s="957"/>
      <c r="E12" s="957"/>
      <c r="F12" s="957"/>
      <c r="G12" s="957"/>
      <c r="H12" s="957"/>
      <c r="I12" s="958"/>
      <c r="J12" s="963"/>
      <c r="K12" s="969"/>
      <c r="L12" s="970"/>
      <c r="M12" s="972"/>
      <c r="N12" s="975"/>
      <c r="O12" s="980"/>
      <c r="P12" s="1013" t="s">
        <v>2178</v>
      </c>
      <c r="Q12" s="1014" t="s">
        <v>2179</v>
      </c>
      <c r="R12" s="1013"/>
      <c r="S12" s="1004" t="s">
        <v>1912</v>
      </c>
      <c r="T12" s="1004" t="s">
        <v>1911</v>
      </c>
      <c r="U12" s="1017" t="s">
        <v>2181</v>
      </c>
      <c r="V12" s="1005" t="s">
        <v>128</v>
      </c>
      <c r="W12" s="1015" t="s">
        <v>129</v>
      </c>
      <c r="X12" s="1016"/>
      <c r="Y12" s="1002" t="s">
        <v>1910</v>
      </c>
      <c r="Z12" s="1004" t="s">
        <v>2179</v>
      </c>
      <c r="AA12" s="1004" t="s">
        <v>1912</v>
      </c>
      <c r="AB12" s="1004" t="s">
        <v>1911</v>
      </c>
      <c r="AC12" s="985" t="s">
        <v>2181</v>
      </c>
      <c r="AD12" s="986"/>
      <c r="AE12" s="1005" t="s">
        <v>128</v>
      </c>
      <c r="AF12" s="145" t="s">
        <v>129</v>
      </c>
      <c r="AG12" s="982"/>
      <c r="AH12" s="983"/>
      <c r="AI12" s="982"/>
      <c r="AJ12" s="983"/>
      <c r="AK12" s="934"/>
      <c r="AL12" s="934"/>
      <c r="AM12" s="127"/>
      <c r="AN12" s="127"/>
    </row>
    <row r="13" spans="1:41" ht="72" customHeight="1" thickBot="1">
      <c r="A13" s="952"/>
      <c r="B13" s="959"/>
      <c r="C13" s="960"/>
      <c r="D13" s="960"/>
      <c r="E13" s="960"/>
      <c r="F13" s="960"/>
      <c r="G13" s="960"/>
      <c r="H13" s="960"/>
      <c r="I13" s="961"/>
      <c r="J13" s="964"/>
      <c r="K13" s="146" t="s">
        <v>25</v>
      </c>
      <c r="L13" s="146" t="s">
        <v>26</v>
      </c>
      <c r="M13" s="973"/>
      <c r="N13" s="976"/>
      <c r="O13" s="981"/>
      <c r="P13" s="958"/>
      <c r="Q13" s="956"/>
      <c r="R13" s="958"/>
      <c r="S13" s="963"/>
      <c r="T13" s="963"/>
      <c r="U13" s="1018"/>
      <c r="V13" s="1006"/>
      <c r="W13" s="1019" t="s">
        <v>2182</v>
      </c>
      <c r="X13" s="1020"/>
      <c r="Y13" s="1003"/>
      <c r="Z13" s="963"/>
      <c r="AA13" s="964"/>
      <c r="AB13" s="964"/>
      <c r="AC13" s="987"/>
      <c r="AD13" s="988"/>
      <c r="AE13" s="1006"/>
      <c r="AF13" s="147" t="s">
        <v>2182</v>
      </c>
      <c r="AG13" s="982"/>
      <c r="AH13" s="983"/>
      <c r="AI13" s="432" t="s">
        <v>2147</v>
      </c>
      <c r="AJ13" s="433" t="s">
        <v>2148</v>
      </c>
      <c r="AK13" s="148"/>
      <c r="AL13" s="148"/>
      <c r="AM13" s="127"/>
      <c r="AN13" s="149"/>
      <c r="AO13" s="149"/>
    </row>
    <row r="14" spans="1:41" s="156" customFormat="1" ht="30" customHeight="1">
      <c r="A14" s="150" t="s">
        <v>130</v>
      </c>
      <c r="B14" s="997" t="str">
        <f>IF(基本情報入力シート!C39="","",基本情報入力シート!C39)</f>
        <v/>
      </c>
      <c r="C14" s="998"/>
      <c r="D14" s="998"/>
      <c r="E14" s="998"/>
      <c r="F14" s="998"/>
      <c r="G14" s="998"/>
      <c r="H14" s="998"/>
      <c r="I14" s="999"/>
      <c r="J14" s="417" t="str">
        <f>IF(基本情報入力シート!M39="","",基本情報入力シート!M39)</f>
        <v/>
      </c>
      <c r="K14" s="421" t="str">
        <f>IF(基本情報入力シート!R39="","",基本情報入力シート!R39)</f>
        <v/>
      </c>
      <c r="L14" s="421" t="str">
        <f>IF(基本情報入力シート!W39="","",基本情報入力シート!W39)</f>
        <v/>
      </c>
      <c r="M14" s="417" t="str">
        <f>IF(基本情報入力シート!X39="","",基本情報入力シート!X39)</f>
        <v/>
      </c>
      <c r="N14" s="151" t="str">
        <f>IF(基本情報入力シート!Y39="","",基本情報入力シート!Y39)</f>
        <v/>
      </c>
      <c r="O14" s="167"/>
      <c r="P14" s="525"/>
      <c r="Q14" s="1000"/>
      <c r="R14" s="1001"/>
      <c r="S14" s="152" t="str">
        <f>IFERROR(ROUNDDOWN(Q14*VLOOKUP(N14,【参考】数式用!$AR$2:$AW$48,MATCH(P14,【参考】数式用!$AT$4:$AW$4)+2,FALSE)*0.5, 0), "")</f>
        <v/>
      </c>
      <c r="T14" s="529"/>
      <c r="U14" s="153" t="str">
        <f>IFERROR(IF(AG14&lt;&gt;"",Q14*VLOOKUP(N14,【参考】数式用!$AG$2:$AL$48,MATCH(P14,【参考】数式用!$AI$4:$AL$4,0)+2,0), ""), "")</f>
        <v/>
      </c>
      <c r="V14" s="41"/>
      <c r="W14" s="993"/>
      <c r="X14" s="994"/>
      <c r="Y14" s="40"/>
      <c r="Z14" s="45"/>
      <c r="AA14" s="154" t="str">
        <f>IFERROR(IF(Y14="ー", "", ROUNDDOWN(Z14*VLOOKUP(N14,【参考】数式用!$AR$2:$AW$48,MATCH(Y14,【参考】数式用!$AT$4:$AW$4)+2,FALSE)*0.5, 0)), "")</f>
        <v/>
      </c>
      <c r="AB14" s="46"/>
      <c r="AC14" s="995" t="str">
        <f>IFERROR(IF(AG14&lt;&gt;"",Z14*VLOOKUP(N14,【参考】数式用!$AG$2:$AL$48,MATCH(Y14,【参考】数式用!$AI$4:$AL$4,0)+2,0), ""), "")</f>
        <v/>
      </c>
      <c r="AD14" s="996"/>
      <c r="AE14" s="41"/>
      <c r="AF14" s="53"/>
      <c r="AG14" s="434" t="str">
        <f>IFERROR(VLOOKUP(O14, 【参考】数式用!$AY$5:$AY$13, 1, FALSE), "")</f>
        <v/>
      </c>
      <c r="AH14" s="435" t="str">
        <f>IFERROR(VLOOKUP(N14, 【参考】数式用!$BA$2:$BB$48, 2, FALSE), "")</f>
        <v/>
      </c>
      <c r="AI14" s="436" t="str">
        <f t="shared" ref="AI14:AI45" si="0">IF(AND(OR(P14="処遇改善加算Ⅰ",P14="処遇改善加算Ⅱ"),AH14="対象"), 1,"")</f>
        <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1026"/>
      <c r="AO14" s="1026"/>
    </row>
    <row r="15" spans="1:41" ht="30" customHeight="1">
      <c r="A15" s="157">
        <v>2</v>
      </c>
      <c r="B15" s="905" t="str">
        <f>IF(基本情報入力シート!C40="","",基本情報入力シート!C40)</f>
        <v/>
      </c>
      <c r="C15" s="906"/>
      <c r="D15" s="906"/>
      <c r="E15" s="906"/>
      <c r="F15" s="906"/>
      <c r="G15" s="906"/>
      <c r="H15" s="906"/>
      <c r="I15" s="907"/>
      <c r="J15" s="418" t="str">
        <f>IF(基本情報入力シート!M40="","",基本情報入力シート!M40)</f>
        <v/>
      </c>
      <c r="K15" s="419" t="str">
        <f>IF(基本情報入力シート!R40="","",基本情報入力シート!R40)</f>
        <v/>
      </c>
      <c r="L15" s="419" t="str">
        <f>IF(基本情報入力シート!W40="","",基本情報入力シート!W40)</f>
        <v/>
      </c>
      <c r="M15" s="418" t="str">
        <f>IF(基本情報入力シート!X40="","",基本情報入力シート!X40)</f>
        <v/>
      </c>
      <c r="N15" s="161" t="str">
        <f>IF(基本情報入力シート!Y40="","",基本情報入力シート!Y40)</f>
        <v/>
      </c>
      <c r="O15" s="168"/>
      <c r="P15" s="526"/>
      <c r="Q15" s="926"/>
      <c r="R15" s="927"/>
      <c r="S15" s="158" t="str">
        <f>IFERROR(ROUNDDOWN(Q15*VLOOKUP(N15,【参考】数式用!$AR$2:$AW$48,MATCH(P15,【参考】数式用!$AT$4:$AW$4)+2,FALSE)*0.5, 0), "")</f>
        <v/>
      </c>
      <c r="T15" s="530"/>
      <c r="U15" s="160" t="str">
        <f>IFERROR(IF(AG15&lt;&gt;"",Q15*VLOOKUP(N15,【参考】数式用!$AG$2:$AL$48,MATCH(P15,【参考】数式用!$AI$4:$AL$4,0)+2,0), ""), "")</f>
        <v/>
      </c>
      <c r="V15" s="42"/>
      <c r="W15" s="910"/>
      <c r="X15" s="911"/>
      <c r="Y15" s="43"/>
      <c r="Z15" s="49"/>
      <c r="AA15" s="159" t="str">
        <f>IFERROR(IF(Y15="ー", "", ROUNDDOWN(Z15*VLOOKUP(N15,【参考】数式用!$AR$2:$AW$48,MATCH(Y15,【参考】数式用!$AT$4:$AW$4)+2,FALSE)*0.5, 0)), "")</f>
        <v/>
      </c>
      <c r="AB15" s="50"/>
      <c r="AC15" s="989" t="str">
        <f>IFERROR(IF(AG15&lt;&gt;"",Z15*VLOOKUP(N15,【参考】数式用!$AG$2:$AL$48,MATCH(Y15,【参考】数式用!$AI$4:$AL$4,0)+2,0), ""), "")</f>
        <v/>
      </c>
      <c r="AD15" s="989"/>
      <c r="AE15" s="422"/>
      <c r="AF15" s="54"/>
      <c r="AG15" s="434" t="str">
        <f>IFERROR(VLOOKUP(O15, 【参考】数式用!$AY$5:$AY$13, 1, FALSE), "")</f>
        <v/>
      </c>
      <c r="AH15" s="435" t="str">
        <f>IFERROR(VLOOKUP(N15, 【参考】数式用!$BA$2:$BB$48, 2, FALSE), "")</f>
        <v/>
      </c>
      <c r="AI15" s="436" t="str">
        <f t="shared" si="0"/>
        <v/>
      </c>
      <c r="AJ15" s="437" t="str">
        <f t="shared" si="1"/>
        <v/>
      </c>
      <c r="AK15" s="155"/>
      <c r="AL15" s="155"/>
      <c r="AM15" s="127"/>
      <c r="AN15" s="1026"/>
      <c r="AO15" s="1026"/>
    </row>
    <row r="16" spans="1:41" ht="30" customHeight="1">
      <c r="A16" s="157">
        <v>3</v>
      </c>
      <c r="B16" s="905" t="str">
        <f>IF(基本情報入力シート!C41="","",基本情報入力シート!C41)</f>
        <v/>
      </c>
      <c r="C16" s="906"/>
      <c r="D16" s="906"/>
      <c r="E16" s="906"/>
      <c r="F16" s="906"/>
      <c r="G16" s="906"/>
      <c r="H16" s="906"/>
      <c r="I16" s="907"/>
      <c r="J16" s="418" t="str">
        <f>IF(基本情報入力シート!M41="","",基本情報入力シート!M41)</f>
        <v/>
      </c>
      <c r="K16" s="419" t="str">
        <f>IF(基本情報入力シート!R41="","",基本情報入力シート!R41)</f>
        <v/>
      </c>
      <c r="L16" s="419" t="str">
        <f>IF(基本情報入力シート!W41="","",基本情報入力シート!W41)</f>
        <v/>
      </c>
      <c r="M16" s="418" t="str">
        <f>IF(基本情報入力シート!X41="","",基本情報入力シート!X41)</f>
        <v/>
      </c>
      <c r="N16" s="161" t="str">
        <f>IF(基本情報入力シート!Y41="","",基本情報入力シート!Y41)</f>
        <v/>
      </c>
      <c r="O16" s="168"/>
      <c r="P16" s="526"/>
      <c r="Q16" s="926"/>
      <c r="R16" s="927"/>
      <c r="S16" s="158" t="str">
        <f>IFERROR(ROUNDDOWN(Q16*VLOOKUP(N16,【参考】数式用!$AR$2:$AW$48,MATCH(P16,【参考】数式用!$AT$4:$AW$4)+2,FALSE)*0.5, 0), "")</f>
        <v/>
      </c>
      <c r="T16" s="530"/>
      <c r="U16" s="160" t="str">
        <f>IFERROR(IF(AG16&lt;&gt;"",Q16*VLOOKUP(N16,【参考】数式用!$AG$2:$AL$48,MATCH(P16,【参考】数式用!$AI$4:$AL$4,0)+2,0), ""), "")</f>
        <v/>
      </c>
      <c r="V16" s="42"/>
      <c r="W16" s="910"/>
      <c r="X16" s="911"/>
      <c r="Y16" s="43"/>
      <c r="Z16" s="49"/>
      <c r="AA16" s="159" t="str">
        <f>IFERROR(IF(Y16="ー", "", ROUNDDOWN(Z16*VLOOKUP(N16,【参考】数式用!$AR$2:$AW$48,MATCH(Y16,【参考】数式用!$AT$4:$AW$4)+2,FALSE)*0.5, 0)), "")</f>
        <v/>
      </c>
      <c r="AB16" s="50"/>
      <c r="AC16" s="989" t="str">
        <f>IFERROR(IF(AG16&lt;&gt;"",Z16*VLOOKUP(N16,【参考】数式用!$AG$2:$AL$48,MATCH(Y16,【参考】数式用!$AI$4:$AL$4,0)+2,0), ""), "")</f>
        <v/>
      </c>
      <c r="AD16" s="989"/>
      <c r="AE16" s="422"/>
      <c r="AF16" s="54"/>
      <c r="AG16" s="434" t="str">
        <f>IFERROR(VLOOKUP(O16, 【参考】数式用!$AY$5:$AY$13, 1, FALSE), "")</f>
        <v/>
      </c>
      <c r="AH16" s="435" t="str">
        <f>IFERROR(VLOOKUP(N16, 【参考】数式用!$BA$2:$BB$48, 2, FALSE), "")</f>
        <v/>
      </c>
      <c r="AI16" s="436" t="str">
        <f t="shared" si="0"/>
        <v/>
      </c>
      <c r="AJ16" s="437" t="str">
        <f t="shared" si="1"/>
        <v/>
      </c>
      <c r="AK16" s="155"/>
      <c r="AL16" s="155"/>
      <c r="AM16" s="127"/>
      <c r="AN16" s="1026"/>
      <c r="AO16" s="1026"/>
    </row>
    <row r="17" spans="1:46" ht="30" customHeight="1">
      <c r="A17" s="157">
        <v>4</v>
      </c>
      <c r="B17" s="905" t="str">
        <f>IF(基本情報入力シート!C42="","",基本情報入力シート!C42)</f>
        <v/>
      </c>
      <c r="C17" s="906"/>
      <c r="D17" s="906"/>
      <c r="E17" s="906"/>
      <c r="F17" s="906"/>
      <c r="G17" s="906"/>
      <c r="H17" s="906"/>
      <c r="I17" s="907"/>
      <c r="J17" s="418" t="str">
        <f>IF(基本情報入力シート!M42="","",基本情報入力シート!M42)</f>
        <v/>
      </c>
      <c r="K17" s="419" t="str">
        <f>IF(基本情報入力シート!R42="","",基本情報入力シート!R42)</f>
        <v/>
      </c>
      <c r="L17" s="419" t="str">
        <f>IF(基本情報入力シート!W42="","",基本情報入力シート!W42)</f>
        <v/>
      </c>
      <c r="M17" s="418" t="str">
        <f>IF(基本情報入力シート!X42="","",基本情報入力シート!X42)</f>
        <v/>
      </c>
      <c r="N17" s="161" t="str">
        <f>IF(基本情報入力シート!Y42="","",基本情報入力シート!Y42)</f>
        <v/>
      </c>
      <c r="O17" s="168"/>
      <c r="P17" s="526"/>
      <c r="Q17" s="926"/>
      <c r="R17" s="927"/>
      <c r="S17" s="158" t="str">
        <f>IFERROR(ROUNDDOWN(Q17*VLOOKUP(N17,【参考】数式用!$AR$2:$AW$48,MATCH(P17,【参考】数式用!$AT$4:$AW$4)+2,FALSE)*0.5, 0), "")</f>
        <v/>
      </c>
      <c r="T17" s="531"/>
      <c r="U17" s="160" t="str">
        <f>IFERROR(IF(AG17&lt;&gt;"",Q17*VLOOKUP(N17,【参考】数式用!$AG$2:$AL$48,MATCH(P17,【参考】数式用!$AI$4:$AL$4,0)+2,0), ""), "")</f>
        <v/>
      </c>
      <c r="V17" s="42"/>
      <c r="W17" s="910"/>
      <c r="X17" s="911"/>
      <c r="Y17" s="43"/>
      <c r="Z17" s="49"/>
      <c r="AA17" s="159" t="str">
        <f>IFERROR(IF(Y17="ー", "", ROUNDDOWN(Z17*VLOOKUP(N17,【参考】数式用!$AR$2:$AW$48,MATCH(Y17,【参考】数式用!$AT$4:$AW$4)+2,FALSE)*0.5, 0)), "")</f>
        <v/>
      </c>
      <c r="AB17" s="50"/>
      <c r="AC17" s="989" t="str">
        <f>IFERROR(IF(AG17&lt;&gt;"",Z17*VLOOKUP(N17,【参考】数式用!$AG$2:$AL$48,MATCH(Y17,【参考】数式用!$AI$4:$AL$4,0)+2,0), ""), "")</f>
        <v/>
      </c>
      <c r="AD17" s="989"/>
      <c r="AE17" s="422"/>
      <c r="AF17" s="54"/>
      <c r="AG17" s="434" t="str">
        <f>IFERROR(VLOOKUP(O17, 【参考】数式用!$AY$5:$AY$13, 1, FALSE), "")</f>
        <v/>
      </c>
      <c r="AH17" s="435" t="str">
        <f>IFERROR(VLOOKUP(N17, 【参考】数式用!$BA$2:$BB$48, 2, FALSE), "")</f>
        <v/>
      </c>
      <c r="AI17" s="436" t="str">
        <f t="shared" si="0"/>
        <v/>
      </c>
      <c r="AJ17" s="437" t="str">
        <f t="shared" si="1"/>
        <v/>
      </c>
      <c r="AK17" s="155"/>
      <c r="AL17" s="155"/>
      <c r="AM17" s="127"/>
      <c r="AN17" s="1026"/>
      <c r="AO17" s="1026"/>
    </row>
    <row r="18" spans="1:46" ht="30" customHeight="1">
      <c r="A18" s="157">
        <v>5</v>
      </c>
      <c r="B18" s="905" t="str">
        <f>IF(基本情報入力シート!C43="","",基本情報入力シート!C43)</f>
        <v/>
      </c>
      <c r="C18" s="906"/>
      <c r="D18" s="906"/>
      <c r="E18" s="906"/>
      <c r="F18" s="906"/>
      <c r="G18" s="906"/>
      <c r="H18" s="906"/>
      <c r="I18" s="907"/>
      <c r="J18" s="418" t="str">
        <f>IF(基本情報入力シート!M43="","",基本情報入力シート!M43)</f>
        <v/>
      </c>
      <c r="K18" s="419" t="str">
        <f>IF(基本情報入力シート!R43="","",基本情報入力シート!R43)</f>
        <v/>
      </c>
      <c r="L18" s="419" t="str">
        <f>IF(基本情報入力シート!W43="","",基本情報入力シート!W43)</f>
        <v/>
      </c>
      <c r="M18" s="418" t="str">
        <f>IF(基本情報入力シート!X43="","",基本情報入力シート!X43)</f>
        <v/>
      </c>
      <c r="N18" s="161" t="str">
        <f>IF(基本情報入力シート!Y43="","",基本情報入力シート!Y43)</f>
        <v/>
      </c>
      <c r="O18" s="168"/>
      <c r="P18" s="527"/>
      <c r="Q18" s="926"/>
      <c r="R18" s="927"/>
      <c r="S18" s="158" t="str">
        <f>IFERROR(ROUNDDOWN(Q18*VLOOKUP(N18,【参考】数式用!$AR$2:$AW$48,MATCH(P18,【参考】数式用!$AT$4:$AW$4)+2,FALSE)*0.5, 0), "")</f>
        <v/>
      </c>
      <c r="T18" s="530"/>
      <c r="U18" s="160" t="str">
        <f>IFERROR(IF(AG18&lt;&gt;"",Q18*VLOOKUP(N18,【参考】数式用!$AG$2:$AL$48,MATCH(P18,【参考】数式用!$AI$4:$AL$4,0)+2,0), ""), "")</f>
        <v/>
      </c>
      <c r="V18" s="42"/>
      <c r="W18" s="910"/>
      <c r="X18" s="911"/>
      <c r="Y18" s="43"/>
      <c r="Z18" s="49"/>
      <c r="AA18" s="159" t="str">
        <f>IFERROR(IF(Y18="ー", "", ROUNDDOWN(Z18*VLOOKUP(N18,【参考】数式用!$AR$2:$AW$48,MATCH(Y18,【参考】数式用!$AT$4:$AW$4)+2,FALSE)*0.5, 0)), "")</f>
        <v/>
      </c>
      <c r="AB18" s="50"/>
      <c r="AC18" s="989" t="str">
        <f>IFERROR(IF(AG18&lt;&gt;"",Z18*VLOOKUP(N18,【参考】数式用!$AG$2:$AL$48,MATCH(Y18,【参考】数式用!$AI$4:$AL$4,0)+2,0), ""), "")</f>
        <v/>
      </c>
      <c r="AD18" s="989"/>
      <c r="AE18" s="422"/>
      <c r="AF18" s="54"/>
      <c r="AG18" s="434" t="str">
        <f>IFERROR(VLOOKUP(O18, 【参考】数式用!$AY$5:$AY$13, 1, FALSE), "")</f>
        <v/>
      </c>
      <c r="AH18" s="435" t="str">
        <f>IFERROR(VLOOKUP(N18, 【参考】数式用!$BA$2:$BB$48, 2, FALSE), "")</f>
        <v/>
      </c>
      <c r="AI18" s="436" t="str">
        <f t="shared" si="0"/>
        <v/>
      </c>
      <c r="AJ18" s="437" t="str">
        <f t="shared" si="1"/>
        <v/>
      </c>
      <c r="AK18" s="155"/>
      <c r="AL18" s="155"/>
      <c r="AM18" s="127"/>
      <c r="AN18" s="1026"/>
      <c r="AO18" s="1026"/>
    </row>
    <row r="19" spans="1:46" ht="30" customHeight="1">
      <c r="A19" s="157">
        <v>6</v>
      </c>
      <c r="B19" s="905" t="str">
        <f>IF(基本情報入力シート!C44="","",基本情報入力シート!C44)</f>
        <v/>
      </c>
      <c r="C19" s="906"/>
      <c r="D19" s="906"/>
      <c r="E19" s="906"/>
      <c r="F19" s="906"/>
      <c r="G19" s="906"/>
      <c r="H19" s="906"/>
      <c r="I19" s="907"/>
      <c r="J19" s="418" t="str">
        <f>IF(基本情報入力シート!M44="","",基本情報入力シート!M44)</f>
        <v/>
      </c>
      <c r="K19" s="419" t="str">
        <f>IF(基本情報入力シート!R44="","",基本情報入力シート!R44)</f>
        <v/>
      </c>
      <c r="L19" s="419" t="str">
        <f>IF(基本情報入力シート!W44="","",基本情報入力シート!W44)</f>
        <v/>
      </c>
      <c r="M19" s="418" t="str">
        <f>IF(基本情報入力シート!X44="","",基本情報入力シート!X44)</f>
        <v/>
      </c>
      <c r="N19" s="161" t="str">
        <f>IF(基本情報入力シート!Y44="","",基本情報入力シート!Y44)</f>
        <v/>
      </c>
      <c r="O19" s="168"/>
      <c r="P19" s="527"/>
      <c r="Q19" s="926"/>
      <c r="R19" s="927"/>
      <c r="S19" s="158" t="str">
        <f>IFERROR(ROUNDDOWN(Q19*VLOOKUP(N19,【参考】数式用!$AR$2:$AW$48,MATCH(P19,【参考】数式用!$AT$4:$AW$4)+2,FALSE)*0.5, 0), "")</f>
        <v/>
      </c>
      <c r="T19" s="530"/>
      <c r="U19" s="160" t="str">
        <f>IFERROR(IF(AG19&lt;&gt;"",Q19*VLOOKUP(N19,【参考】数式用!$AG$2:$AL$48,MATCH(P19,【参考】数式用!$AI$4:$AL$4,0)+2,0), ""), "")</f>
        <v/>
      </c>
      <c r="V19" s="42"/>
      <c r="W19" s="910"/>
      <c r="X19" s="911"/>
      <c r="Y19" s="43"/>
      <c r="Z19" s="49"/>
      <c r="AA19" s="159" t="str">
        <f>IFERROR(IF(Y19="ー", "", ROUNDDOWN(Z19*VLOOKUP(N19,【参考】数式用!$AR$2:$AW$48,MATCH(Y19,【参考】数式用!$AT$4:$AW$4)+2,FALSE)*0.5, 0)), "")</f>
        <v/>
      </c>
      <c r="AB19" s="50"/>
      <c r="AC19" s="989" t="str">
        <f>IFERROR(IF(AG19&lt;&gt;"",Z19*VLOOKUP(N19,【参考】数式用!$AG$2:$AL$48,MATCH(Y19,【参考】数式用!$AI$4:$AL$4,0)+2,0), ""), "")</f>
        <v/>
      </c>
      <c r="AD19" s="989"/>
      <c r="AE19" s="422"/>
      <c r="AF19" s="54"/>
      <c r="AG19" s="434" t="str">
        <f>IFERROR(VLOOKUP(O19, 【参考】数式用!$AY$5:$AY$13, 1, FALSE), "")</f>
        <v/>
      </c>
      <c r="AH19" s="435" t="str">
        <f>IFERROR(VLOOKUP(N19, 【参考】数式用!$BA$2:$BB$48, 2, FALSE), "")</f>
        <v/>
      </c>
      <c r="AI19" s="436" t="str">
        <f t="shared" si="0"/>
        <v/>
      </c>
      <c r="AJ19" s="437" t="str">
        <f t="shared" si="1"/>
        <v/>
      </c>
      <c r="AK19" s="155"/>
      <c r="AL19" s="155"/>
      <c r="AM19" s="127"/>
      <c r="AN19" s="1026"/>
      <c r="AO19" s="1026"/>
    </row>
    <row r="20" spans="1:46" ht="30" customHeight="1">
      <c r="A20" s="157">
        <v>7</v>
      </c>
      <c r="B20" s="905" t="str">
        <f>IF(基本情報入力シート!C45="","",基本情報入力シート!C45)</f>
        <v/>
      </c>
      <c r="C20" s="906"/>
      <c r="D20" s="906"/>
      <c r="E20" s="906"/>
      <c r="F20" s="906"/>
      <c r="G20" s="906"/>
      <c r="H20" s="906"/>
      <c r="I20" s="907"/>
      <c r="J20" s="418" t="str">
        <f>IF(基本情報入力シート!M45="","",基本情報入力シート!M45)</f>
        <v/>
      </c>
      <c r="K20" s="419" t="str">
        <f>IF(基本情報入力シート!R45="","",基本情報入力シート!R45)</f>
        <v/>
      </c>
      <c r="L20" s="419" t="str">
        <f>IF(基本情報入力シート!W45="","",基本情報入力シート!W45)</f>
        <v/>
      </c>
      <c r="M20" s="418" t="str">
        <f>IF(基本情報入力シート!X45="","",基本情報入力シート!X45)</f>
        <v/>
      </c>
      <c r="N20" s="161" t="str">
        <f>IF(基本情報入力シート!Y45="","",基本情報入力シート!Y45)</f>
        <v/>
      </c>
      <c r="O20" s="168"/>
      <c r="P20" s="528"/>
      <c r="Q20" s="926"/>
      <c r="R20" s="927"/>
      <c r="S20" s="158" t="str">
        <f>IFERROR(ROUNDDOWN(Q20*VLOOKUP(N20,【参考】数式用!$AR$2:$AW$48,MATCH(P20,【参考】数式用!$AT$4:$AW$4)+2,FALSE)*0.5, 0), "")</f>
        <v/>
      </c>
      <c r="T20" s="531"/>
      <c r="U20" s="160" t="str">
        <f>IFERROR(IF(AG20&lt;&gt;"",Q20*VLOOKUP(N20,【参考】数式用!$AG$2:$AL$48,MATCH(P20,【参考】数式用!$AI$4:$AL$4,0)+2,0), ""), "")</f>
        <v/>
      </c>
      <c r="V20" s="42"/>
      <c r="W20" s="910"/>
      <c r="X20" s="911"/>
      <c r="Y20" s="43"/>
      <c r="Z20" s="49"/>
      <c r="AA20" s="159" t="str">
        <f>IFERROR(IF(Y20="ー", "", ROUNDDOWN(Z20*VLOOKUP(N20,【参考】数式用!$AR$2:$AW$48,MATCH(Y20,【参考】数式用!$AT$4:$AW$4)+2,FALSE)*0.5, 0)), "")</f>
        <v/>
      </c>
      <c r="AB20" s="50"/>
      <c r="AC20" s="989" t="str">
        <f>IFERROR(IF(AG20&lt;&gt;"",Z20*VLOOKUP(N20,【参考】数式用!$AG$2:$AL$48,MATCH(Y20,【参考】数式用!$AI$4:$AL$4,0)+2,0), ""), "")</f>
        <v/>
      </c>
      <c r="AD20" s="989"/>
      <c r="AE20" s="422"/>
      <c r="AF20" s="54"/>
      <c r="AG20" s="434" t="str">
        <f>IFERROR(VLOOKUP(O20, 【参考】数式用!$AY$5:$AY$13, 1, FALSE), "")</f>
        <v/>
      </c>
      <c r="AH20" s="435" t="str">
        <f>IFERROR(VLOOKUP(N20, 【参考】数式用!$BA$2:$BB$48, 2, FALSE), "")</f>
        <v/>
      </c>
      <c r="AI20" s="436" t="str">
        <f t="shared" si="0"/>
        <v/>
      </c>
      <c r="AJ20" s="437" t="str">
        <f t="shared" si="1"/>
        <v/>
      </c>
      <c r="AK20" s="155"/>
      <c r="AL20" s="155"/>
      <c r="AM20" s="127"/>
      <c r="AN20" s="1026"/>
      <c r="AO20" s="1026"/>
    </row>
    <row r="21" spans="1:46" ht="30" customHeight="1">
      <c r="A21" s="157">
        <v>8</v>
      </c>
      <c r="B21" s="905" t="str">
        <f>IF(基本情報入力シート!C46="","",基本情報入力シート!C46)</f>
        <v/>
      </c>
      <c r="C21" s="906"/>
      <c r="D21" s="906"/>
      <c r="E21" s="906"/>
      <c r="F21" s="906"/>
      <c r="G21" s="906"/>
      <c r="H21" s="906"/>
      <c r="I21" s="907"/>
      <c r="J21" s="418" t="str">
        <f>IF(基本情報入力シート!M46="","",基本情報入力シート!M46)</f>
        <v/>
      </c>
      <c r="K21" s="419" t="str">
        <f>IF(基本情報入力シート!R46="","",基本情報入力シート!R46)</f>
        <v/>
      </c>
      <c r="L21" s="419" t="str">
        <f>IF(基本情報入力シート!W46="","",基本情報入力シート!W46)</f>
        <v/>
      </c>
      <c r="M21" s="418" t="str">
        <f>IF(基本情報入力シート!X46="","",基本情報入力シート!X46)</f>
        <v/>
      </c>
      <c r="N21" s="161" t="str">
        <f>IF(基本情報入力シート!Y46="","",基本情報入力シート!Y46)</f>
        <v/>
      </c>
      <c r="O21" s="168"/>
      <c r="P21" s="528"/>
      <c r="Q21" s="926"/>
      <c r="R21" s="927"/>
      <c r="S21" s="158" t="str">
        <f>IFERROR(ROUNDDOWN(Q21*VLOOKUP(N21,【参考】数式用!$AR$2:$AW$48,MATCH(P21,【参考】数式用!$AT$4:$AW$4)+2,FALSE)*0.5, 0), "")</f>
        <v/>
      </c>
      <c r="T21" s="530"/>
      <c r="U21" s="160" t="str">
        <f>IFERROR(IF(AG21&lt;&gt;"",Q21*VLOOKUP(N21,【参考】数式用!$AG$2:$AL$48,MATCH(P21,【参考】数式用!$AI$4:$AL$4,0)+2,0), ""), "")</f>
        <v/>
      </c>
      <c r="V21" s="42"/>
      <c r="W21" s="910"/>
      <c r="X21" s="911"/>
      <c r="Y21" s="43"/>
      <c r="Z21" s="49"/>
      <c r="AA21" s="159" t="str">
        <f>IFERROR(IF(Y21="ー", "", ROUNDDOWN(Z21*VLOOKUP(N21,【参考】数式用!$AR$2:$AW$48,MATCH(Y21,【参考】数式用!$AT$4:$AW$4)+2,FALSE)*0.5, 0)), "")</f>
        <v/>
      </c>
      <c r="AB21" s="50"/>
      <c r="AC21" s="989" t="str">
        <f>IFERROR(IF(AG21&lt;&gt;"",Z21*VLOOKUP(N21,【参考】数式用!$AG$2:$AL$48,MATCH(Y21,【参考】数式用!$AI$4:$AL$4,0)+2,0), ""), "")</f>
        <v/>
      </c>
      <c r="AD21" s="989"/>
      <c r="AE21" s="422"/>
      <c r="AF21" s="54"/>
      <c r="AG21" s="434" t="str">
        <f>IFERROR(VLOOKUP(O21, 【参考】数式用!$AY$5:$AY$13, 1, FALSE), "")</f>
        <v/>
      </c>
      <c r="AH21" s="435" t="str">
        <f>IFERROR(VLOOKUP(N21, 【参考】数式用!$BA$2:$BB$48, 2, FALSE), "")</f>
        <v/>
      </c>
      <c r="AI21" s="436" t="str">
        <f t="shared" si="0"/>
        <v/>
      </c>
      <c r="AJ21" s="437" t="str">
        <f t="shared" si="1"/>
        <v/>
      </c>
      <c r="AK21" s="155"/>
      <c r="AL21" s="155"/>
      <c r="AM21" s="127"/>
      <c r="AN21" s="1026"/>
      <c r="AO21" s="1026"/>
    </row>
    <row r="22" spans="1:46" ht="30" customHeight="1">
      <c r="A22" s="157">
        <v>9</v>
      </c>
      <c r="B22" s="905" t="str">
        <f>IF(基本情報入力シート!C47="","",基本情報入力シート!C47)</f>
        <v/>
      </c>
      <c r="C22" s="906"/>
      <c r="D22" s="906"/>
      <c r="E22" s="906"/>
      <c r="F22" s="906"/>
      <c r="G22" s="906"/>
      <c r="H22" s="906"/>
      <c r="I22" s="907"/>
      <c r="J22" s="418" t="str">
        <f>IF(基本情報入力シート!M47="","",基本情報入力シート!M47)</f>
        <v/>
      </c>
      <c r="K22" s="419" t="str">
        <f>IF(基本情報入力シート!R47="","",基本情報入力シート!R47)</f>
        <v/>
      </c>
      <c r="L22" s="419" t="str">
        <f>IF(基本情報入力シート!W47="","",基本情報入力シート!W47)</f>
        <v/>
      </c>
      <c r="M22" s="418" t="str">
        <f>IF(基本情報入力シート!X47="","",基本情報入力シート!X47)</f>
        <v/>
      </c>
      <c r="N22" s="161" t="str">
        <f>IF(基本情報入力シート!Y47="","",基本情報入力シート!Y47)</f>
        <v/>
      </c>
      <c r="O22" s="168"/>
      <c r="P22" s="527"/>
      <c r="Q22" s="926"/>
      <c r="R22" s="927"/>
      <c r="S22" s="158" t="str">
        <f>IFERROR(ROUNDDOWN(Q22*VLOOKUP(N22,【参考】数式用!$AR$2:$AW$48,MATCH(P22,【参考】数式用!$AT$4:$AW$4)+2,FALSE)*0.5, 0), "")</f>
        <v/>
      </c>
      <c r="T22" s="530"/>
      <c r="U22" s="160" t="str">
        <f>IFERROR(IF(AG22&lt;&gt;"",Q22*VLOOKUP(N22,【参考】数式用!$AG$2:$AL$48,MATCH(P22,【参考】数式用!$AI$4:$AL$4,0)+2,0), ""), "")</f>
        <v/>
      </c>
      <c r="V22" s="42"/>
      <c r="W22" s="910"/>
      <c r="X22" s="911"/>
      <c r="Y22" s="43"/>
      <c r="Z22" s="49"/>
      <c r="AA22" s="159" t="str">
        <f>IFERROR(IF(Y22="ー", "", ROUNDDOWN(Z22*VLOOKUP(N22,【参考】数式用!$AR$2:$AW$48,MATCH(Y22,【参考】数式用!$AT$4:$AW$4)+2,FALSE)*0.5, 0)), "")</f>
        <v/>
      </c>
      <c r="AB22" s="50"/>
      <c r="AC22" s="989" t="str">
        <f>IFERROR(IF(AG22&lt;&gt;"",Z22*VLOOKUP(N22,【参考】数式用!$AG$2:$AL$48,MATCH(Y22,【参考】数式用!$AI$4:$AL$4,0)+2,0), ""), "")</f>
        <v/>
      </c>
      <c r="AD22" s="989"/>
      <c r="AE22" s="422"/>
      <c r="AF22" s="54"/>
      <c r="AG22" s="434" t="str">
        <f>IFERROR(VLOOKUP(O22, 【参考】数式用!$AY$5:$AY$13, 1, FALSE), "")</f>
        <v/>
      </c>
      <c r="AH22" s="435" t="str">
        <f>IFERROR(VLOOKUP(N22, 【参考】数式用!$BA$2:$BB$48, 2, FALSE), "")</f>
        <v/>
      </c>
      <c r="AI22" s="436" t="str">
        <f t="shared" si="0"/>
        <v/>
      </c>
      <c r="AJ22" s="437" t="str">
        <f t="shared" si="1"/>
        <v/>
      </c>
      <c r="AK22" s="155"/>
      <c r="AL22" s="155"/>
      <c r="AM22" s="127"/>
      <c r="AN22" s="149"/>
      <c r="AO22" s="149"/>
    </row>
    <row r="23" spans="1:46" ht="30" customHeight="1">
      <c r="A23" s="157">
        <v>10</v>
      </c>
      <c r="B23" s="905" t="str">
        <f>IF(基本情報入力シート!C48="","",基本情報入力シート!C48)</f>
        <v/>
      </c>
      <c r="C23" s="906"/>
      <c r="D23" s="906"/>
      <c r="E23" s="906"/>
      <c r="F23" s="906"/>
      <c r="G23" s="906"/>
      <c r="H23" s="906"/>
      <c r="I23" s="907"/>
      <c r="J23" s="418" t="str">
        <f>IF(基本情報入力シート!M48="","",基本情報入力シート!M48)</f>
        <v/>
      </c>
      <c r="K23" s="419" t="str">
        <f>IF(基本情報入力シート!R48="","",基本情報入力シート!R48)</f>
        <v/>
      </c>
      <c r="L23" s="419" t="str">
        <f>IF(基本情報入力シート!W48="","",基本情報入力シート!W48)</f>
        <v/>
      </c>
      <c r="M23" s="418" t="str">
        <f>IF(基本情報入力シート!X48="","",基本情報入力シート!X48)</f>
        <v/>
      </c>
      <c r="N23" s="161" t="str">
        <f>IF(基本情報入力シート!Y48="","",基本情報入力シート!Y48)</f>
        <v/>
      </c>
      <c r="O23" s="168"/>
      <c r="P23" s="528"/>
      <c r="Q23" s="926"/>
      <c r="R23" s="927"/>
      <c r="S23" s="158" t="str">
        <f>IFERROR(ROUNDDOWN(Q23*VLOOKUP(N23,【参考】数式用!$AR$2:$AW$48,MATCH(P23,【参考】数式用!$AT$4:$AW$4)+2,FALSE)*0.5, 0), "")</f>
        <v/>
      </c>
      <c r="T23" s="531"/>
      <c r="U23" s="160" t="str">
        <f>IFERROR(IF(AG23&lt;&gt;"",Q23*VLOOKUP(N23,【参考】数式用!$AG$2:$AL$48,MATCH(P23,【参考】数式用!$AI$4:$AL$4,0)+2,0), ""), "")</f>
        <v/>
      </c>
      <c r="V23" s="42"/>
      <c r="W23" s="910"/>
      <c r="X23" s="911"/>
      <c r="Y23" s="43"/>
      <c r="Z23" s="49"/>
      <c r="AA23" s="159" t="str">
        <f>IFERROR(IF(Y23="ー", "", ROUNDDOWN(Z23*VLOOKUP(N23,【参考】数式用!$AR$2:$AW$48,MATCH(Y23,【参考】数式用!$AT$4:$AW$4)+2,FALSE)*0.5, 0)), "")</f>
        <v/>
      </c>
      <c r="AB23" s="50"/>
      <c r="AC23" s="989" t="str">
        <f>IFERROR(IF(AG23&lt;&gt;"",Z23*VLOOKUP(N23,【参考】数式用!$AG$2:$AL$48,MATCH(Y23,【参考】数式用!$AI$4:$AL$4,0)+2,0), ""), "")</f>
        <v/>
      </c>
      <c r="AD23" s="989"/>
      <c r="AE23" s="422"/>
      <c r="AF23" s="54"/>
      <c r="AG23" s="434" t="str">
        <f>IFERROR(VLOOKUP(O23, 【参考】数式用!$AY$5:$AY$13, 1, FALSE), "")</f>
        <v/>
      </c>
      <c r="AH23" s="435" t="str">
        <f>IFERROR(VLOOKUP(N23, 【参考】数式用!$BA$2:$BB$48, 2, FALSE), "")</f>
        <v/>
      </c>
      <c r="AI23" s="436" t="str">
        <f t="shared" si="0"/>
        <v/>
      </c>
      <c r="AJ23" s="437" t="str">
        <f t="shared" si="1"/>
        <v/>
      </c>
      <c r="AK23" s="155"/>
      <c r="AL23" s="155"/>
      <c r="AM23" s="127"/>
      <c r="AN23" s="127"/>
    </row>
    <row r="24" spans="1:46" ht="30" customHeight="1">
      <c r="A24" s="157">
        <v>11</v>
      </c>
      <c r="B24" s="905" t="str">
        <f>IF(基本情報入力シート!C49="","",基本情報入力シート!C49)</f>
        <v/>
      </c>
      <c r="C24" s="906"/>
      <c r="D24" s="906"/>
      <c r="E24" s="906"/>
      <c r="F24" s="906"/>
      <c r="G24" s="906"/>
      <c r="H24" s="906"/>
      <c r="I24" s="907"/>
      <c r="J24" s="418" t="str">
        <f>IF(基本情報入力シート!M49="","",基本情報入力シート!M49)</f>
        <v/>
      </c>
      <c r="K24" s="419" t="str">
        <f>IF(基本情報入力シート!R49="","",基本情報入力シート!R49)</f>
        <v/>
      </c>
      <c r="L24" s="419" t="str">
        <f>IF(基本情報入力シート!W49="","",基本情報入力シート!W49)</f>
        <v/>
      </c>
      <c r="M24" s="418" t="str">
        <f>IF(基本情報入力シート!X49="","",基本情報入力シート!X49)</f>
        <v/>
      </c>
      <c r="N24" s="161" t="str">
        <f>IF(基本情報入力シート!Y49="","",基本情報入力シート!Y49)</f>
        <v/>
      </c>
      <c r="O24" s="168"/>
      <c r="P24" s="528"/>
      <c r="Q24" s="926"/>
      <c r="R24" s="927"/>
      <c r="S24" s="158" t="str">
        <f>IFERROR(ROUNDDOWN(Q24*VLOOKUP(N24,【参考】数式用!$AR$2:$AW$48,MATCH(P24,【参考】数式用!$AT$4:$AW$4)+2,FALSE)*0.5, 0), "")</f>
        <v/>
      </c>
      <c r="T24" s="530"/>
      <c r="U24" s="160" t="str">
        <f>IFERROR(IF(AG24&lt;&gt;"",Q24*VLOOKUP(N24,【参考】数式用!$AG$2:$AL$48,MATCH(P24,【参考】数式用!$AI$4:$AL$4,0)+2,0), ""), "")</f>
        <v/>
      </c>
      <c r="V24" s="42"/>
      <c r="W24" s="910"/>
      <c r="X24" s="911"/>
      <c r="Y24" s="43"/>
      <c r="Z24" s="49"/>
      <c r="AA24" s="159" t="str">
        <f>IFERROR(IF(Y24="ー", "", ROUNDDOWN(Z24*VLOOKUP(N24,【参考】数式用!$AR$2:$AW$48,MATCH(Y24,【参考】数式用!$AT$4:$AW$4)+2,FALSE)*0.5, 0)), "")</f>
        <v/>
      </c>
      <c r="AB24" s="50"/>
      <c r="AC24" s="989" t="str">
        <f>IFERROR(IF(AG24&lt;&gt;"",Z24*VLOOKUP(N24,【参考】数式用!$AG$2:$AL$48,MATCH(Y24,【参考】数式用!$AI$4:$AL$4,0)+2,0), ""), "")</f>
        <v/>
      </c>
      <c r="AD24" s="989"/>
      <c r="AE24" s="422"/>
      <c r="AF24" s="54"/>
      <c r="AG24" s="434" t="str">
        <f>IFERROR(VLOOKUP(O24, 【参考】数式用!$AY$5:$AY$13, 1, FALSE), "")</f>
        <v/>
      </c>
      <c r="AH24" s="435" t="str">
        <f>IFERROR(VLOOKUP(N24, 【参考】数式用!$BA$2:$BB$48, 2, FALSE), "")</f>
        <v/>
      </c>
      <c r="AI24" s="436" t="str">
        <f t="shared" si="0"/>
        <v/>
      </c>
      <c r="AJ24" s="437" t="str">
        <f t="shared" si="1"/>
        <v/>
      </c>
      <c r="AK24" s="155"/>
      <c r="AL24" s="155"/>
      <c r="AM24" s="127"/>
      <c r="AN24" s="127"/>
    </row>
    <row r="25" spans="1:46" ht="30" customHeight="1">
      <c r="A25" s="157">
        <v>12</v>
      </c>
      <c r="B25" s="905" t="str">
        <f>IF(基本情報入力シート!C50="","",基本情報入力シート!C50)</f>
        <v/>
      </c>
      <c r="C25" s="906"/>
      <c r="D25" s="906"/>
      <c r="E25" s="906"/>
      <c r="F25" s="906"/>
      <c r="G25" s="906"/>
      <c r="H25" s="906"/>
      <c r="I25" s="907"/>
      <c r="J25" s="418" t="str">
        <f>IF(基本情報入力シート!M50="","",基本情報入力シート!M50)</f>
        <v/>
      </c>
      <c r="K25" s="419" t="str">
        <f>IF(基本情報入力シート!R50="","",基本情報入力シート!R50)</f>
        <v/>
      </c>
      <c r="L25" s="419" t="str">
        <f>IF(基本情報入力シート!W50="","",基本情報入力シート!W50)</f>
        <v/>
      </c>
      <c r="M25" s="418" t="str">
        <f>IF(基本情報入力シート!X50="","",基本情報入力シート!X50)</f>
        <v/>
      </c>
      <c r="N25" s="161" t="str">
        <f>IF(基本情報入力シート!Y50="","",基本情報入力シート!Y50)</f>
        <v/>
      </c>
      <c r="O25" s="168"/>
      <c r="P25" s="527"/>
      <c r="Q25" s="926"/>
      <c r="R25" s="927"/>
      <c r="S25" s="158" t="str">
        <f>IFERROR(ROUNDDOWN(Q25*VLOOKUP(N25,【参考】数式用!$AR$2:$AW$48,MATCH(P25,【参考】数式用!$AT$4:$AW$4)+2,FALSE)*0.5, 0), "")</f>
        <v/>
      </c>
      <c r="T25" s="530"/>
      <c r="U25" s="160" t="str">
        <f>IFERROR(IF(AG25&lt;&gt;"",Q25*VLOOKUP(N25,【参考】数式用!$AG$2:$AL$48,MATCH(P25,【参考】数式用!$AI$4:$AL$4,0)+2,0), ""), "")</f>
        <v/>
      </c>
      <c r="V25" s="42"/>
      <c r="W25" s="910"/>
      <c r="X25" s="911"/>
      <c r="Y25" s="43"/>
      <c r="Z25" s="49"/>
      <c r="AA25" s="159" t="str">
        <f>IFERROR(IF(Y25="ー", "", ROUNDDOWN(Z25*VLOOKUP(N25,【参考】数式用!$AR$2:$AW$48,MATCH(Y25,【参考】数式用!$AT$4:$AW$4)+2,FALSE)*0.5, 0)), "")</f>
        <v/>
      </c>
      <c r="AB25" s="50"/>
      <c r="AC25" s="989" t="str">
        <f>IFERROR(IF(AG25&lt;&gt;"",Z25*VLOOKUP(N25,【参考】数式用!$AG$2:$AL$48,MATCH(Y25,【参考】数式用!$AI$4:$AL$4,0)+2,0), ""), "")</f>
        <v/>
      </c>
      <c r="AD25" s="989"/>
      <c r="AE25" s="422"/>
      <c r="AF25" s="54"/>
      <c r="AG25" s="434" t="str">
        <f>IFERROR(VLOOKUP(O25, 【参考】数式用!$AY$5:$AY$13, 1, FALSE), "")</f>
        <v/>
      </c>
      <c r="AH25" s="435" t="str">
        <f>IFERROR(VLOOKUP(N25, 【参考】数式用!$BA$2:$BB$48, 2, FALSE), "")</f>
        <v/>
      </c>
      <c r="AI25" s="436" t="str">
        <f t="shared" si="0"/>
        <v/>
      </c>
      <c r="AJ25" s="437" t="str">
        <f t="shared" si="1"/>
        <v/>
      </c>
      <c r="AK25" s="155"/>
      <c r="AL25" s="155"/>
      <c r="AM25" s="127"/>
      <c r="AN25" s="127"/>
    </row>
    <row r="26" spans="1:46" ht="30" customHeight="1">
      <c r="A26" s="157">
        <v>13</v>
      </c>
      <c r="B26" s="905" t="str">
        <f>IF(基本情報入力シート!C51="","",基本情報入力シート!C51)</f>
        <v/>
      </c>
      <c r="C26" s="906"/>
      <c r="D26" s="906"/>
      <c r="E26" s="906"/>
      <c r="F26" s="906"/>
      <c r="G26" s="906"/>
      <c r="H26" s="906"/>
      <c r="I26" s="907"/>
      <c r="J26" s="418" t="str">
        <f>IF(基本情報入力シート!M51="","",基本情報入力シート!M51)</f>
        <v/>
      </c>
      <c r="K26" s="419" t="str">
        <f>IF(基本情報入力シート!R51="","",基本情報入力シート!R51)</f>
        <v/>
      </c>
      <c r="L26" s="419" t="str">
        <f>IF(基本情報入力シート!W51="","",基本情報入力シート!W51)</f>
        <v/>
      </c>
      <c r="M26" s="418" t="str">
        <f>IF(基本情報入力シート!X51="","",基本情報入力シート!X51)</f>
        <v/>
      </c>
      <c r="N26" s="161" t="str">
        <f>IF(基本情報入力シート!Y51="","",基本情報入力シート!Y51)</f>
        <v/>
      </c>
      <c r="O26" s="168"/>
      <c r="P26" s="527"/>
      <c r="Q26" s="926"/>
      <c r="R26" s="927"/>
      <c r="S26" s="158" t="str">
        <f>IFERROR(ROUNDDOWN(Q26*VLOOKUP(N26,【参考】数式用!$AR$2:$AW$48,MATCH(P26,【参考】数式用!$AT$4:$AW$4)+2,FALSE)*0.5, 0), "")</f>
        <v/>
      </c>
      <c r="T26" s="531"/>
      <c r="U26" s="160" t="str">
        <f>IFERROR(IF(AG26&lt;&gt;"",Q26*VLOOKUP(N26,【参考】数式用!$AG$2:$AL$48,MATCH(P26,【参考】数式用!$AI$4:$AL$4,0)+2,0), ""), "")</f>
        <v/>
      </c>
      <c r="V26" s="42"/>
      <c r="W26" s="910"/>
      <c r="X26" s="911"/>
      <c r="Y26" s="43"/>
      <c r="Z26" s="49"/>
      <c r="AA26" s="159" t="str">
        <f>IFERROR(IF(Y26="ー", "", ROUNDDOWN(Z26*VLOOKUP(N26,【参考】数式用!$AR$2:$AW$48,MATCH(Y26,【参考】数式用!$AT$4:$AW$4)+2,FALSE)*0.5, 0)), "")</f>
        <v/>
      </c>
      <c r="AB26" s="50"/>
      <c r="AC26" s="989" t="str">
        <f>IFERROR(IF(AG26&lt;&gt;"",Z26*VLOOKUP(N26,【参考】数式用!$AG$2:$AL$48,MATCH(Y26,【参考】数式用!$AI$4:$AL$4,0)+2,0), ""), "")</f>
        <v/>
      </c>
      <c r="AD26" s="989"/>
      <c r="AE26" s="422"/>
      <c r="AF26" s="54"/>
      <c r="AG26" s="434" t="str">
        <f>IFERROR(VLOOKUP(O26, 【参考】数式用!$AY$5:$AY$13, 1, FALSE), "")</f>
        <v/>
      </c>
      <c r="AH26" s="435" t="str">
        <f>IFERROR(VLOOKUP(N26, 【参考】数式用!$BA$2:$BB$48, 2, FALSE), "")</f>
        <v/>
      </c>
      <c r="AI26" s="436" t="str">
        <f t="shared" si="0"/>
        <v/>
      </c>
      <c r="AJ26" s="437" t="str">
        <f t="shared" si="1"/>
        <v/>
      </c>
      <c r="AK26" s="155"/>
      <c r="AL26" s="155"/>
      <c r="AM26" s="127"/>
      <c r="AN26" s="127"/>
    </row>
    <row r="27" spans="1:46" ht="30" customHeight="1">
      <c r="A27" s="157">
        <v>14</v>
      </c>
      <c r="B27" s="905" t="str">
        <f>IF(基本情報入力シート!C52="","",基本情報入力シート!C52)</f>
        <v/>
      </c>
      <c r="C27" s="906"/>
      <c r="D27" s="906"/>
      <c r="E27" s="906"/>
      <c r="F27" s="906"/>
      <c r="G27" s="906"/>
      <c r="H27" s="906"/>
      <c r="I27" s="907"/>
      <c r="J27" s="418" t="str">
        <f>IF(基本情報入力シート!M52="","",基本情報入力シート!M52)</f>
        <v/>
      </c>
      <c r="K27" s="419" t="str">
        <f>IF(基本情報入力シート!R52="","",基本情報入力シート!R52)</f>
        <v/>
      </c>
      <c r="L27" s="419" t="str">
        <f>IF(基本情報入力シート!W52="","",基本情報入力シート!W52)</f>
        <v/>
      </c>
      <c r="M27" s="418" t="str">
        <f>IF(基本情報入力シート!X52="","",基本情報入力シート!X52)</f>
        <v/>
      </c>
      <c r="N27" s="161" t="str">
        <f>IF(基本情報入力シート!Y52="","",基本情報入力シート!Y52)</f>
        <v/>
      </c>
      <c r="O27" s="168"/>
      <c r="P27" s="528"/>
      <c r="Q27" s="926"/>
      <c r="R27" s="927"/>
      <c r="S27" s="158" t="str">
        <f>IFERROR(ROUNDDOWN(Q27*VLOOKUP(N27,【参考】数式用!$AR$2:$AW$48,MATCH(P27,【参考】数式用!$AT$4:$AW$4)+2,FALSE)*0.5, 0), "")</f>
        <v/>
      </c>
      <c r="T27" s="530"/>
      <c r="U27" s="160" t="str">
        <f>IFERROR(IF(AG27&lt;&gt;"",Q27*VLOOKUP(N27,【参考】数式用!$AG$2:$AL$48,MATCH(P27,【参考】数式用!$AI$4:$AL$4,0)+2,0), ""), "")</f>
        <v/>
      </c>
      <c r="V27" s="42"/>
      <c r="W27" s="910"/>
      <c r="X27" s="911"/>
      <c r="Y27" s="43"/>
      <c r="Z27" s="49"/>
      <c r="AA27" s="159" t="str">
        <f>IFERROR(IF(Y27="ー", "", ROUNDDOWN(Z27*VLOOKUP(N27,【参考】数式用!$AR$2:$AW$48,MATCH(Y27,【参考】数式用!$AT$4:$AW$4)+2,FALSE)*0.5, 0)), "")</f>
        <v/>
      </c>
      <c r="AB27" s="50"/>
      <c r="AC27" s="989" t="str">
        <f>IFERROR(IF(AG27&lt;&gt;"",Z27*VLOOKUP(N27,【参考】数式用!$AG$2:$AL$48,MATCH(Y27,【参考】数式用!$AI$4:$AL$4,0)+2,0), ""), "")</f>
        <v/>
      </c>
      <c r="AD27" s="989"/>
      <c r="AE27" s="422"/>
      <c r="AF27" s="54"/>
      <c r="AG27" s="434" t="str">
        <f>IFERROR(VLOOKUP(O27, 【参考】数式用!$AY$5:$AY$13, 1, FALSE), "")</f>
        <v/>
      </c>
      <c r="AH27" s="435" t="str">
        <f>IFERROR(VLOOKUP(N27, 【参考】数式用!$BA$2:$BB$48, 2, FALSE), "")</f>
        <v/>
      </c>
      <c r="AI27" s="436" t="str">
        <f t="shared" si="0"/>
        <v/>
      </c>
      <c r="AJ27" s="437" t="str">
        <f t="shared" si="1"/>
        <v/>
      </c>
      <c r="AK27" s="155"/>
      <c r="AL27" s="155"/>
      <c r="AM27" s="127"/>
      <c r="AN27" s="127"/>
    </row>
    <row r="28" spans="1:46" ht="30" customHeight="1">
      <c r="A28" s="157">
        <v>15</v>
      </c>
      <c r="B28" s="905" t="str">
        <f>IF(基本情報入力シート!C53="","",基本情報入力シート!C53)</f>
        <v/>
      </c>
      <c r="C28" s="906"/>
      <c r="D28" s="906"/>
      <c r="E28" s="906"/>
      <c r="F28" s="906"/>
      <c r="G28" s="906"/>
      <c r="H28" s="906"/>
      <c r="I28" s="907"/>
      <c r="J28" s="418" t="str">
        <f>IF(基本情報入力シート!M53="","",基本情報入力シート!M53)</f>
        <v/>
      </c>
      <c r="K28" s="419" t="str">
        <f>IF(基本情報入力シート!R53="","",基本情報入力シート!R53)</f>
        <v/>
      </c>
      <c r="L28" s="419" t="str">
        <f>IF(基本情報入力シート!W53="","",基本情報入力シート!W53)</f>
        <v/>
      </c>
      <c r="M28" s="418" t="str">
        <f>IF(基本情報入力シート!X53="","",基本情報入力シート!X53)</f>
        <v/>
      </c>
      <c r="N28" s="161" t="str">
        <f>IF(基本情報入力シート!Y53="","",基本情報入力シート!Y53)</f>
        <v/>
      </c>
      <c r="O28" s="168"/>
      <c r="P28" s="528"/>
      <c r="Q28" s="926"/>
      <c r="R28" s="927"/>
      <c r="S28" s="158" t="str">
        <f>IFERROR(ROUNDDOWN(Q28*VLOOKUP(N28,【参考】数式用!$AR$2:$AW$48,MATCH(P28,【参考】数式用!$AT$4:$AW$4)+2,FALSE)*0.5, 0), "")</f>
        <v/>
      </c>
      <c r="T28" s="530"/>
      <c r="U28" s="160" t="str">
        <f>IFERROR(IF(AG28&lt;&gt;"",Q28*VLOOKUP(N28,【参考】数式用!$AG$2:$AL$48,MATCH(P28,【参考】数式用!$AI$4:$AL$4,0)+2,0), ""), "")</f>
        <v/>
      </c>
      <c r="V28" s="42"/>
      <c r="W28" s="910"/>
      <c r="X28" s="911"/>
      <c r="Y28" s="43"/>
      <c r="Z28" s="49"/>
      <c r="AA28" s="159" t="str">
        <f>IFERROR(IF(Y28="ー", "", ROUNDDOWN(Z28*VLOOKUP(N28,【参考】数式用!$AR$2:$AW$48,MATCH(Y28,【参考】数式用!$AT$4:$AW$4)+2,FALSE)*0.5, 0)), "")</f>
        <v/>
      </c>
      <c r="AB28" s="50"/>
      <c r="AC28" s="989" t="str">
        <f>IFERROR(IF(AG28&lt;&gt;"",Z28*VLOOKUP(N28,【参考】数式用!$AG$2:$AL$48,MATCH(Y28,【参考】数式用!$AI$4:$AL$4,0)+2,0), ""), "")</f>
        <v/>
      </c>
      <c r="AD28" s="989"/>
      <c r="AE28" s="422"/>
      <c r="AF28" s="54"/>
      <c r="AG28" s="434" t="str">
        <f>IFERROR(VLOOKUP(O28, 【参考】数式用!$AY$5:$AY$13, 1, FALSE), "")</f>
        <v/>
      </c>
      <c r="AH28" s="435" t="str">
        <f>IFERROR(VLOOKUP(N28, 【参考】数式用!$BA$2:$BB$48, 2, FALSE), "")</f>
        <v/>
      </c>
      <c r="AI28" s="436" t="str">
        <f t="shared" si="0"/>
        <v/>
      </c>
      <c r="AJ28" s="437" t="str">
        <f t="shared" si="1"/>
        <v/>
      </c>
      <c r="AK28" s="155"/>
      <c r="AL28" s="155"/>
      <c r="AM28" s="127"/>
      <c r="AN28" s="127"/>
    </row>
    <row r="29" spans="1:46" ht="30" customHeight="1">
      <c r="A29" s="157">
        <v>16</v>
      </c>
      <c r="B29" s="905" t="str">
        <f>IF(基本情報入力シート!C54="","",基本情報入力シート!C54)</f>
        <v/>
      </c>
      <c r="C29" s="906"/>
      <c r="D29" s="906"/>
      <c r="E29" s="906"/>
      <c r="F29" s="906"/>
      <c r="G29" s="906"/>
      <c r="H29" s="906"/>
      <c r="I29" s="907"/>
      <c r="J29" s="419" t="str">
        <f>IF(基本情報入力シート!M54="","",基本情報入力シート!M54)</f>
        <v/>
      </c>
      <c r="K29" s="419" t="str">
        <f>IF(基本情報入力シート!R54="","",基本情報入力シート!R54)</f>
        <v/>
      </c>
      <c r="L29" s="419" t="str">
        <f>IF(基本情報入力シート!W54="","",基本情報入力シート!W54)</f>
        <v/>
      </c>
      <c r="M29" s="419" t="str">
        <f>IF(基本情報入力シート!X54="","",基本情報入力シート!X54)</f>
        <v/>
      </c>
      <c r="N29" s="161" t="str">
        <f>IF(基本情報入力シート!Y54="","",基本情報入力シート!Y54)</f>
        <v/>
      </c>
      <c r="O29" s="168"/>
      <c r="P29" s="527"/>
      <c r="Q29" s="926"/>
      <c r="R29" s="927"/>
      <c r="S29" s="158" t="str">
        <f>IFERROR(ROUNDDOWN(Q29*VLOOKUP(N29,【参考】数式用!$AR$2:$AW$48,MATCH(P29,【参考】数式用!$AT$4:$AW$4)+2,FALSE)*0.5, 0), "")</f>
        <v/>
      </c>
      <c r="T29" s="531"/>
      <c r="U29" s="160" t="str">
        <f>IFERROR(IF(AG29&lt;&gt;"",Q29*VLOOKUP(N29,【参考】数式用!$AG$2:$AL$48,MATCH(P29,【参考】数式用!$AI$4:$AL$4,0)+2,0), ""), "")</f>
        <v/>
      </c>
      <c r="V29" s="42"/>
      <c r="W29" s="910"/>
      <c r="X29" s="911"/>
      <c r="Y29" s="43"/>
      <c r="Z29" s="49"/>
      <c r="AA29" s="159" t="str">
        <f>IFERROR(IF(Y29="ー", "", ROUNDDOWN(Z29*VLOOKUP(N29,【参考】数式用!$AR$2:$AW$48,MATCH(Y29,【参考】数式用!$AT$4:$AW$4)+2,FALSE)*0.5, 0)), "")</f>
        <v/>
      </c>
      <c r="AB29" s="50"/>
      <c r="AC29" s="989" t="str">
        <f>IFERROR(IF(AG29&lt;&gt;"",Z29*VLOOKUP(N29,【参考】数式用!$AG$2:$AL$48,MATCH(Y29,【参考】数式用!$AI$4:$AL$4,0)+2,0), ""), "")</f>
        <v/>
      </c>
      <c r="AD29" s="989"/>
      <c r="AE29" s="422"/>
      <c r="AF29" s="54"/>
      <c r="AG29" s="434" t="str">
        <f>IFERROR(VLOOKUP(O29, 【参考】数式用!$AY$5:$AY$13, 1, FALSE), "")</f>
        <v/>
      </c>
      <c r="AH29" s="435" t="str">
        <f>IFERROR(VLOOKUP(N29, 【参考】数式用!$BA$2:$BB$48, 2, FALSE), "")</f>
        <v/>
      </c>
      <c r="AI29" s="436" t="str">
        <f t="shared" si="0"/>
        <v/>
      </c>
      <c r="AJ29" s="437" t="str">
        <f t="shared" si="1"/>
        <v/>
      </c>
      <c r="AK29" s="155"/>
      <c r="AL29" s="155"/>
      <c r="AM29" s="127"/>
      <c r="AN29" s="127"/>
    </row>
    <row r="30" spans="1:46" s="126" customFormat="1" ht="30" customHeight="1">
      <c r="A30" s="157">
        <v>17</v>
      </c>
      <c r="B30" s="905" t="str">
        <f>IF(基本情報入力シート!C55="","",基本情報入力シート!C55)</f>
        <v/>
      </c>
      <c r="C30" s="906"/>
      <c r="D30" s="906"/>
      <c r="E30" s="906"/>
      <c r="F30" s="906"/>
      <c r="G30" s="906"/>
      <c r="H30" s="906"/>
      <c r="I30" s="907"/>
      <c r="J30" s="418" t="str">
        <f>IF(基本情報入力シート!M55="","",基本情報入力シート!M55)</f>
        <v/>
      </c>
      <c r="K30" s="419" t="str">
        <f>IF(基本情報入力シート!R55="","",基本情報入力シート!R55)</f>
        <v/>
      </c>
      <c r="L30" s="419" t="str">
        <f>IF(基本情報入力シート!W55="","",基本情報入力シート!W55)</f>
        <v/>
      </c>
      <c r="M30" s="418" t="str">
        <f>IF(基本情報入力シート!X55="","",基本情報入力シート!X55)</f>
        <v/>
      </c>
      <c r="N30" s="161" t="str">
        <f>IF(基本情報入力シート!Y55="","",基本情報入力シート!Y55)</f>
        <v/>
      </c>
      <c r="O30" s="168"/>
      <c r="P30" s="528"/>
      <c r="Q30" s="926"/>
      <c r="R30" s="927"/>
      <c r="S30" s="158" t="str">
        <f>IFERROR(ROUNDDOWN(Q30*VLOOKUP(N30,【参考】数式用!$AR$2:$AW$48,MATCH(P30,【参考】数式用!$AT$4:$AW$4)+2,FALSE)*0.5, 0), "")</f>
        <v/>
      </c>
      <c r="T30" s="530"/>
      <c r="U30" s="160" t="str">
        <f>IFERROR(IF(AG30&lt;&gt;"",Q30*VLOOKUP(N30,【参考】数式用!$AG$2:$AL$48,MATCH(P30,【参考】数式用!$AI$4:$AL$4,0)+2,0), ""), "")</f>
        <v/>
      </c>
      <c r="V30" s="42"/>
      <c r="W30" s="910"/>
      <c r="X30" s="911"/>
      <c r="Y30" s="43"/>
      <c r="Z30" s="49"/>
      <c r="AA30" s="159" t="str">
        <f>IFERROR(IF(Y30="ー", "", ROUNDDOWN(Z30*VLOOKUP(N30,【参考】数式用!$AR$2:$AW$48,MATCH(Y30,【参考】数式用!$AT$4:$AW$4)+2,FALSE)*0.5, 0)), "")</f>
        <v/>
      </c>
      <c r="AB30" s="50"/>
      <c r="AC30" s="989" t="str">
        <f>IFERROR(IF(AG30&lt;&gt;"",Z30*VLOOKUP(N30,【参考】数式用!$AG$2:$AL$48,MATCH(Y30,【参考】数式用!$AI$4:$AL$4,0)+2,0), ""), "")</f>
        <v/>
      </c>
      <c r="AD30" s="989"/>
      <c r="AE30" s="422"/>
      <c r="AF30" s="54"/>
      <c r="AG30" s="434" t="str">
        <f>IFERROR(VLOOKUP(O30, 【参考】数式用!$AY$5:$AY$13, 1, FALSE), "")</f>
        <v/>
      </c>
      <c r="AH30" s="435" t="str">
        <f>IFERROR(VLOOKUP(N30, 【参考】数式用!$BA$2:$BB$48, 2, FALSE), "")</f>
        <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05" t="str">
        <f>IF(基本情報入力シート!C56="","",基本情報入力シート!C56)</f>
        <v/>
      </c>
      <c r="C31" s="906"/>
      <c r="D31" s="906"/>
      <c r="E31" s="906"/>
      <c r="F31" s="906"/>
      <c r="G31" s="906"/>
      <c r="H31" s="906"/>
      <c r="I31" s="907"/>
      <c r="J31" s="418" t="str">
        <f>IF(基本情報入力シート!M56="","",基本情報入力シート!M56)</f>
        <v/>
      </c>
      <c r="K31" s="419" t="str">
        <f>IF(基本情報入力シート!R56="","",基本情報入力シート!R56)</f>
        <v/>
      </c>
      <c r="L31" s="419" t="str">
        <f>IF(基本情報入力シート!W56="","",基本情報入力シート!W56)</f>
        <v/>
      </c>
      <c r="M31" s="418" t="str">
        <f>IF(基本情報入力シート!X56="","",基本情報入力シート!X56)</f>
        <v/>
      </c>
      <c r="N31" s="161" t="str">
        <f>IF(基本情報入力シート!Y56="","",基本情報入力シート!Y56)</f>
        <v/>
      </c>
      <c r="O31" s="168"/>
      <c r="P31" s="528"/>
      <c r="Q31" s="926"/>
      <c r="R31" s="927"/>
      <c r="S31" s="158" t="str">
        <f>IFERROR(ROUNDDOWN(Q31*VLOOKUP(N31,【参考】数式用!$AR$2:$AW$48,MATCH(P31,【参考】数式用!$AT$4:$AW$4)+2,FALSE)*0.5, 0), "")</f>
        <v/>
      </c>
      <c r="T31" s="530"/>
      <c r="U31" s="160" t="str">
        <f>IFERROR(IF(AG31&lt;&gt;"",Q31*VLOOKUP(N31,【参考】数式用!$AG$2:$AL$48,MATCH(P31,【参考】数式用!$AI$4:$AL$4,0)+2,0), ""), "")</f>
        <v/>
      </c>
      <c r="V31" s="42"/>
      <c r="W31" s="910"/>
      <c r="X31" s="911"/>
      <c r="Y31" s="43"/>
      <c r="Z31" s="49"/>
      <c r="AA31" s="159" t="str">
        <f>IFERROR(IF(Y31="ー", "", ROUNDDOWN(Z31*VLOOKUP(N31,【参考】数式用!$AR$2:$AW$48,MATCH(Y31,【参考】数式用!$AT$4:$AW$4)+2,FALSE)*0.5, 0)), "")</f>
        <v/>
      </c>
      <c r="AB31" s="50"/>
      <c r="AC31" s="989" t="str">
        <f>IFERROR(IF(AG31&lt;&gt;"",Z31*VLOOKUP(N31,【参考】数式用!$AG$2:$AL$48,MATCH(Y31,【参考】数式用!$AI$4:$AL$4,0)+2,0), ""), "")</f>
        <v/>
      </c>
      <c r="AD31" s="989"/>
      <c r="AE31" s="422"/>
      <c r="AF31" s="54"/>
      <c r="AG31" s="434" t="str">
        <f>IFERROR(VLOOKUP(O31, 【参考】数式用!$AY$5:$AY$13, 1, FALSE), "")</f>
        <v/>
      </c>
      <c r="AH31" s="435" t="str">
        <f>IFERROR(VLOOKUP(N31, 【参考】数式用!$BA$2:$BB$48, 2, FALSE), "")</f>
        <v/>
      </c>
      <c r="AI31" s="436" t="str">
        <f t="shared" si="0"/>
        <v/>
      </c>
      <c r="AJ31" s="437" t="str">
        <f t="shared" si="1"/>
        <v/>
      </c>
      <c r="AK31" s="155"/>
      <c r="AL31" s="155"/>
      <c r="AM31" s="127"/>
      <c r="AN31" s="127"/>
      <c r="AO31" s="127"/>
      <c r="AP31" s="127"/>
      <c r="AQ31" s="127"/>
      <c r="AR31" s="127"/>
      <c r="AS31" s="127"/>
      <c r="AT31" s="127"/>
    </row>
    <row r="32" spans="1:46" s="126" customFormat="1" ht="30" customHeight="1">
      <c r="A32" s="157">
        <v>19</v>
      </c>
      <c r="B32" s="905" t="str">
        <f>IF(基本情報入力シート!C57="","",基本情報入力シート!C57)</f>
        <v/>
      </c>
      <c r="C32" s="906"/>
      <c r="D32" s="906"/>
      <c r="E32" s="906"/>
      <c r="F32" s="906"/>
      <c r="G32" s="906"/>
      <c r="H32" s="906"/>
      <c r="I32" s="907"/>
      <c r="J32" s="418" t="str">
        <f>IF(基本情報入力シート!M57="","",基本情報入力シート!M57)</f>
        <v/>
      </c>
      <c r="K32" s="419" t="str">
        <f>IF(基本情報入力シート!R57="","",基本情報入力シート!R57)</f>
        <v/>
      </c>
      <c r="L32" s="419" t="str">
        <f>IF(基本情報入力シート!W57="","",基本情報入力シート!W57)</f>
        <v/>
      </c>
      <c r="M32" s="418" t="str">
        <f>IF(基本情報入力シート!X57="","",基本情報入力シート!X57)</f>
        <v/>
      </c>
      <c r="N32" s="161" t="str">
        <f>IF(基本情報入力シート!Y57="","",基本情報入力シート!Y57)</f>
        <v/>
      </c>
      <c r="O32" s="168"/>
      <c r="P32" s="527"/>
      <c r="Q32" s="926"/>
      <c r="R32" s="927"/>
      <c r="S32" s="158" t="str">
        <f>IFERROR(ROUNDDOWN(Q32*VLOOKUP(N32,【参考】数式用!$AR$2:$AW$48,MATCH(P32,【参考】数式用!$AT$4:$AW$4)+2,FALSE)*0.5, 0), "")</f>
        <v/>
      </c>
      <c r="T32" s="531"/>
      <c r="U32" s="160" t="str">
        <f>IFERROR(IF(AG32&lt;&gt;"",Q32*VLOOKUP(N32,【参考】数式用!$AG$2:$AL$48,MATCH(P32,【参考】数式用!$AI$4:$AL$4,0)+2,0), ""), "")</f>
        <v/>
      </c>
      <c r="V32" s="42"/>
      <c r="W32" s="910"/>
      <c r="X32" s="911"/>
      <c r="Y32" s="43"/>
      <c r="Z32" s="49"/>
      <c r="AA32" s="159" t="str">
        <f>IFERROR(IF(Y32="ー", "", ROUNDDOWN(Z32*VLOOKUP(N32,【参考】数式用!$AR$2:$AW$48,MATCH(Y32,【参考】数式用!$AT$4:$AW$4)+2,FALSE)*0.5, 0)), "")</f>
        <v/>
      </c>
      <c r="AB32" s="50"/>
      <c r="AC32" s="989" t="str">
        <f>IFERROR(IF(AG32&lt;&gt;"",Z32*VLOOKUP(N32,【参考】数式用!$AG$2:$AL$48,MATCH(Y32,【参考】数式用!$AI$4:$AL$4,0)+2,0), ""), "")</f>
        <v/>
      </c>
      <c r="AD32" s="989"/>
      <c r="AE32" s="422"/>
      <c r="AF32" s="54"/>
      <c r="AG32" s="434" t="str">
        <f>IFERROR(VLOOKUP(O32, 【参考】数式用!$AY$5:$AY$13, 1, FALSE), "")</f>
        <v/>
      </c>
      <c r="AH32" s="435" t="str">
        <f>IFERROR(VLOOKUP(N32, 【参考】数式用!$BA$2:$BB$48, 2, FALSE), "")</f>
        <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05" t="str">
        <f>IF(基本情報入力シート!C58="","",基本情報入力シート!C58)</f>
        <v/>
      </c>
      <c r="C33" s="906"/>
      <c r="D33" s="906"/>
      <c r="E33" s="906"/>
      <c r="F33" s="906"/>
      <c r="G33" s="906"/>
      <c r="H33" s="906"/>
      <c r="I33" s="907"/>
      <c r="J33" s="418" t="str">
        <f>IF(基本情報入力シート!M58="","",基本情報入力シート!M58)</f>
        <v/>
      </c>
      <c r="K33" s="419" t="str">
        <f>IF(基本情報入力シート!R58="","",基本情報入力シート!R58)</f>
        <v/>
      </c>
      <c r="L33" s="419" t="str">
        <f>IF(基本情報入力シート!W58="","",基本情報入力シート!W58)</f>
        <v/>
      </c>
      <c r="M33" s="418" t="str">
        <f>IF(基本情報入力シート!X58="","",基本情報入力シート!X58)</f>
        <v/>
      </c>
      <c r="N33" s="161" t="str">
        <f>IF(基本情報入力シート!Y58="","",基本情報入力シート!Y58)</f>
        <v/>
      </c>
      <c r="O33" s="168"/>
      <c r="P33" s="527"/>
      <c r="Q33" s="926"/>
      <c r="R33" s="927"/>
      <c r="S33" s="158" t="str">
        <f>IFERROR(ROUNDDOWN(Q33*VLOOKUP(N33,【参考】数式用!$AR$2:$AW$48,MATCH(P33,【参考】数式用!$AT$4:$AW$4)+2,FALSE)*0.5, 0), "")</f>
        <v/>
      </c>
      <c r="T33" s="530"/>
      <c r="U33" s="160" t="str">
        <f>IFERROR(IF(AG33&lt;&gt;"",Q33*VLOOKUP(N33,【参考】数式用!$AG$2:$AL$48,MATCH(P33,【参考】数式用!$AI$4:$AL$4,0)+2,0), ""), "")</f>
        <v/>
      </c>
      <c r="V33" s="42"/>
      <c r="W33" s="910"/>
      <c r="X33" s="911"/>
      <c r="Y33" s="43"/>
      <c r="Z33" s="49"/>
      <c r="AA33" s="159" t="str">
        <f>IFERROR(IF(Y33="ー", "", ROUNDDOWN(Z33*VLOOKUP(N33,【参考】数式用!$AR$2:$AW$48,MATCH(Y33,【参考】数式用!$AT$4:$AW$4)+2,FALSE)*0.5, 0)), "")</f>
        <v/>
      </c>
      <c r="AB33" s="50"/>
      <c r="AC33" s="989" t="str">
        <f>IFERROR(IF(AG33&lt;&gt;"",Z33*VLOOKUP(N33,【参考】数式用!$AG$2:$AL$48,MATCH(Y33,【参考】数式用!$AI$4:$AL$4,0)+2,0), ""), "")</f>
        <v/>
      </c>
      <c r="AD33" s="989"/>
      <c r="AE33" s="422"/>
      <c r="AF33" s="54"/>
      <c r="AG33" s="434" t="str">
        <f>IFERROR(VLOOKUP(O33, 【参考】数式用!$AY$5:$AY$13, 1, FALSE), "")</f>
        <v/>
      </c>
      <c r="AH33" s="435" t="str">
        <f>IFERROR(VLOOKUP(N33, 【参考】数式用!$BA$2:$BB$48, 2, FALSE), "")</f>
        <v/>
      </c>
      <c r="AI33" s="436" t="str">
        <f t="shared" si="0"/>
        <v/>
      </c>
      <c r="AJ33" s="437" t="str">
        <f t="shared" si="1"/>
        <v/>
      </c>
      <c r="AK33" s="155"/>
      <c r="AL33" s="155"/>
      <c r="AM33" s="127"/>
      <c r="AN33" s="127"/>
      <c r="AO33" s="127"/>
      <c r="AP33" s="127"/>
      <c r="AQ33" s="127"/>
      <c r="AR33" s="127"/>
      <c r="AS33" s="127"/>
      <c r="AT33" s="127"/>
    </row>
    <row r="34" spans="1:46" s="506" customFormat="1" ht="30" customHeight="1">
      <c r="A34" s="157">
        <v>21</v>
      </c>
      <c r="B34" s="905" t="str">
        <f>IF(基本情報入力シート!C59="","",基本情報入力シート!C59)</f>
        <v/>
      </c>
      <c r="C34" s="906"/>
      <c r="D34" s="906"/>
      <c r="E34" s="906"/>
      <c r="F34" s="906"/>
      <c r="G34" s="906"/>
      <c r="H34" s="906"/>
      <c r="I34" s="907"/>
      <c r="J34" s="419" t="str">
        <f>IF(基本情報入力シート!M59="","",基本情報入力シート!M59)</f>
        <v/>
      </c>
      <c r="K34" s="419" t="str">
        <f>IF(基本情報入力シート!R59="","",基本情報入力シート!R59)</f>
        <v/>
      </c>
      <c r="L34" s="419" t="str">
        <f>IF(基本情報入力シート!W59="","",基本情報入力シート!W59)</f>
        <v/>
      </c>
      <c r="M34" s="419" t="str">
        <f>IF(基本情報入力シート!X59="","",基本情報入力シート!X59)</f>
        <v/>
      </c>
      <c r="N34" s="161" t="str">
        <f>IF(基本情報入力シート!Y59="","",基本情報入力シート!Y59)</f>
        <v/>
      </c>
      <c r="O34" s="168"/>
      <c r="P34" s="528"/>
      <c r="Q34" s="926"/>
      <c r="R34" s="927"/>
      <c r="S34" s="158" t="str">
        <f>IFERROR(ROUNDDOWN(Q34*VLOOKUP(N34,【参考】数式用!$AR$2:$AW$48,MATCH(P34,【参考】数式用!$AT$4:$AW$4)+2,FALSE)*0.5, 0), "")</f>
        <v/>
      </c>
      <c r="T34" s="530"/>
      <c r="U34" s="455" t="str">
        <f>IFERROR(IF(AG34&lt;&gt;"",Q34*VLOOKUP(N34,【参考】数式用!$AG$2:$AL$48,MATCH(P34,【参考】数式用!$AI$4:$AL$4,0)+2,0), ""), "")</f>
        <v/>
      </c>
      <c r="V34" s="42"/>
      <c r="W34" s="910"/>
      <c r="X34" s="911"/>
      <c r="Y34" s="43"/>
      <c r="Z34" s="49"/>
      <c r="AA34" s="159" t="str">
        <f>IFERROR(IF(Y34="ー", "", ROUNDDOWN(Z34*VLOOKUP(N34,【参考】数式用!$AR$2:$AW$48,MATCH(Y34,【参考】数式用!$AT$4:$AW$4)+2,FALSE)*0.5, 0)), "")</f>
        <v/>
      </c>
      <c r="AB34" s="50"/>
      <c r="AC34" s="989" t="str">
        <f>IFERROR(IF(AG34&lt;&gt;"",Z34*VLOOKUP(N34,【参考】数式用!$AG$2:$AL$48,MATCH(Y34,【参考】数式用!$AI$4:$AL$4,0)+2,0), ""), "")</f>
        <v/>
      </c>
      <c r="AD34" s="989"/>
      <c r="AE34" s="422"/>
      <c r="AF34" s="54"/>
      <c r="AG34" s="502" t="str">
        <f>IFERROR(VLOOKUP(O34, 【参考】数式用!$AY$5:$AY$13, 1, FALSE), "")</f>
        <v/>
      </c>
      <c r="AH34" s="503" t="str">
        <f>IFERROR(VLOOKUP(N34, 【参考】数式用!$BA$2:$BB$48, 2, FALSE), "")</f>
        <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928" t="str">
        <f>IF(基本情報入力シート!C60="","",基本情報入力シート!C60)</f>
        <v/>
      </c>
      <c r="C35" s="929"/>
      <c r="D35" s="929"/>
      <c r="E35" s="929"/>
      <c r="F35" s="929"/>
      <c r="G35" s="929"/>
      <c r="H35" s="929"/>
      <c r="I35" s="930"/>
      <c r="J35" s="488" t="str">
        <f>IF(基本情報入力シート!M60="","",基本情報入力シート!M60)</f>
        <v/>
      </c>
      <c r="K35" s="489" t="str">
        <f>IF(基本情報入力シート!R60="","",基本情報入力シート!R60)</f>
        <v/>
      </c>
      <c r="L35" s="489" t="str">
        <f>IF(基本情報入力シート!W60="","",基本情報入力シート!W60)</f>
        <v/>
      </c>
      <c r="M35" s="488" t="str">
        <f>IF(基本情報入力シート!X60="","",基本情報入力シート!X60)</f>
        <v/>
      </c>
      <c r="N35" s="490" t="str">
        <f>IF(基本情報入力シート!Y60="","",基本情報入力シート!Y60)</f>
        <v/>
      </c>
      <c r="O35" s="168"/>
      <c r="P35" s="528"/>
      <c r="Q35" s="926"/>
      <c r="R35" s="927"/>
      <c r="S35" s="491" t="str">
        <f>IFERROR(ROUNDDOWN(Q35*VLOOKUP(N35,【参考】数式用!$AR$2:$AW$48,MATCH(P35,【参考】数式用!$AT$4:$AW$4)+2,FALSE)*0.5, 0), "")</f>
        <v/>
      </c>
      <c r="T35" s="531"/>
      <c r="U35" s="492" t="str">
        <f>IFERROR(IF(AG35&lt;&gt;"",Q35*VLOOKUP(N35,【参考】数式用!$AG$2:$AL$48,MATCH(P35,【参考】数式用!$AI$4:$AL$4,0)+2,0), ""), "")</f>
        <v/>
      </c>
      <c r="V35" s="493"/>
      <c r="W35" s="910"/>
      <c r="X35" s="911"/>
      <c r="Y35" s="43"/>
      <c r="Z35" s="457"/>
      <c r="AA35" s="494" t="str">
        <f>IFERROR(IF(Y35="ー", "", ROUNDDOWN(Z35*VLOOKUP(N35,【参考】数式用!$AR$2:$AW$48,MATCH(Y35,【参考】数式用!$AT$4:$AW$4)+2,FALSE)*0.5, 0)), "")</f>
        <v/>
      </c>
      <c r="AB35" s="495"/>
      <c r="AC35" s="1021" t="str">
        <f>IFERROR(IF(AG35&lt;&gt;"",Z35*VLOOKUP(N35,【参考】数式用!$AG$2:$AL$48,MATCH(Y35,【参考】数式用!$AI$4:$AL$4,0)+2,0), ""), "")</f>
        <v/>
      </c>
      <c r="AD35" s="1021"/>
      <c r="AE35" s="496"/>
      <c r="AF35" s="497"/>
      <c r="AG35" s="498" t="str">
        <f>IFERROR(VLOOKUP(O35, 【参考】数式用!$AY$5:$AY$13, 1, FALSE), "")</f>
        <v/>
      </c>
      <c r="AH35" s="499" t="str">
        <f>IFERROR(VLOOKUP(N35, 【参考】数式用!$BA$2:$BB$48, 2, FALSE), "")</f>
        <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05" t="str">
        <f>IF(基本情報入力シート!C61="","",基本情報入力シート!C61)</f>
        <v/>
      </c>
      <c r="C36" s="906"/>
      <c r="D36" s="906"/>
      <c r="E36" s="906"/>
      <c r="F36" s="906"/>
      <c r="G36" s="906"/>
      <c r="H36" s="906"/>
      <c r="I36" s="907"/>
      <c r="J36" s="418" t="str">
        <f>IF(基本情報入力シート!M61="","",基本情報入力シート!M61)</f>
        <v/>
      </c>
      <c r="K36" s="419" t="str">
        <f>IF(基本情報入力シート!R61="","",基本情報入力シート!R61)</f>
        <v/>
      </c>
      <c r="L36" s="419" t="str">
        <f>IF(基本情報入力シート!W61="","",基本情報入力シート!W61)</f>
        <v/>
      </c>
      <c r="M36" s="418" t="str">
        <f>IF(基本情報入力シート!X61="","",基本情報入力シート!X61)</f>
        <v/>
      </c>
      <c r="N36" s="161" t="str">
        <f>IF(基本情報入力シート!Y61="","",基本情報入力シート!Y61)</f>
        <v/>
      </c>
      <c r="O36" s="168"/>
      <c r="P36" s="527"/>
      <c r="Q36" s="926"/>
      <c r="R36" s="927"/>
      <c r="S36" s="158" t="str">
        <f>IFERROR(ROUNDDOWN(Q36*VLOOKUP(N36,【参考】数式用!$AR$2:$AW$48,MATCH(P36,【参考】数式用!$AT$4:$AW$4)+2,FALSE)*0.5, 0), "")</f>
        <v/>
      </c>
      <c r="T36" s="530"/>
      <c r="U36" s="160" t="str">
        <f>IFERROR(IF(AG36&lt;&gt;"",Q36*VLOOKUP(N36,【参考】数式用!$AG$2:$AL$48,MATCH(P36,【参考】数式用!$AI$4:$AL$4,0)+2,0), ""), "")</f>
        <v/>
      </c>
      <c r="V36" s="42"/>
      <c r="W36" s="910"/>
      <c r="X36" s="911"/>
      <c r="Y36" s="43"/>
      <c r="Z36" s="49"/>
      <c r="AA36" s="159" t="str">
        <f>IFERROR(IF(Y36="ー", "", ROUNDDOWN(Z36*VLOOKUP(N36,【参考】数式用!$AR$2:$AW$48,MATCH(Y36,【参考】数式用!$AT$4:$AW$4)+2,FALSE)*0.5, 0)), "")</f>
        <v/>
      </c>
      <c r="AB36" s="50"/>
      <c r="AC36" s="989" t="str">
        <f>IFERROR(IF(AG36&lt;&gt;"",Z36*VLOOKUP(N36,【参考】数式用!$AG$2:$AL$48,MATCH(Y36,【参考】数式用!$AI$4:$AL$4,0)+2,0), ""), "")</f>
        <v/>
      </c>
      <c r="AD36" s="989"/>
      <c r="AE36" s="422"/>
      <c r="AF36" s="54"/>
      <c r="AG36" s="434" t="str">
        <f>IFERROR(VLOOKUP(O36, 【参考】数式用!$AY$5:$AY$13, 1, FALSE), "")</f>
        <v/>
      </c>
      <c r="AH36" s="435" t="str">
        <f>IFERROR(VLOOKUP(N36, 【参考】数式用!$BA$2:$BB$48, 2, FALSE), "")</f>
        <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05" t="str">
        <f>IF(基本情報入力シート!C62="","",基本情報入力シート!C62)</f>
        <v/>
      </c>
      <c r="C37" s="906"/>
      <c r="D37" s="906"/>
      <c r="E37" s="906"/>
      <c r="F37" s="906"/>
      <c r="G37" s="906"/>
      <c r="H37" s="906"/>
      <c r="I37" s="907"/>
      <c r="J37" s="418" t="str">
        <f>IF(基本情報入力シート!M62="","",基本情報入力シート!M62)</f>
        <v/>
      </c>
      <c r="K37" s="419" t="str">
        <f>IF(基本情報入力シート!R62="","",基本情報入力シート!R62)</f>
        <v/>
      </c>
      <c r="L37" s="419" t="str">
        <f>IF(基本情報入力シート!W62="","",基本情報入力シート!W62)</f>
        <v/>
      </c>
      <c r="M37" s="418" t="str">
        <f>IF(基本情報入力シート!X62="","",基本情報入力シート!X62)</f>
        <v/>
      </c>
      <c r="N37" s="161" t="str">
        <f>IF(基本情報入力シート!Y62="","",基本情報入力シート!Y62)</f>
        <v/>
      </c>
      <c r="O37" s="168"/>
      <c r="P37" s="528"/>
      <c r="Q37" s="926"/>
      <c r="R37" s="927"/>
      <c r="S37" s="158" t="str">
        <f>IFERROR(ROUNDDOWN(Q37*VLOOKUP(N37,【参考】数式用!$AR$2:$AW$48,MATCH(P37,【参考】数式用!$AT$4:$AW$4)+2,FALSE)*0.5, 0), "")</f>
        <v/>
      </c>
      <c r="T37" s="530"/>
      <c r="U37" s="160" t="str">
        <f>IFERROR(IF(AG37&lt;&gt;"",Q37*VLOOKUP(N37,【参考】数式用!$AG$2:$AL$48,MATCH(P37,【参考】数式用!$AI$4:$AL$4,0)+2,0), ""), "")</f>
        <v/>
      </c>
      <c r="V37" s="42"/>
      <c r="W37" s="910"/>
      <c r="X37" s="911"/>
      <c r="Y37" s="43"/>
      <c r="Z37" s="49"/>
      <c r="AA37" s="159" t="str">
        <f>IFERROR(IF(Y37="ー", "", ROUNDDOWN(Z37*VLOOKUP(N37,【参考】数式用!$AR$2:$AW$48,MATCH(Y37,【参考】数式用!$AT$4:$AW$4)+2,FALSE)*0.5, 0)), "")</f>
        <v/>
      </c>
      <c r="AB37" s="50"/>
      <c r="AC37" s="989" t="str">
        <f>IFERROR(IF(AG37&lt;&gt;"",Z37*VLOOKUP(N37,【参考】数式用!$AG$2:$AL$48,MATCH(Y37,【参考】数式用!$AI$4:$AL$4,0)+2,0), ""), "")</f>
        <v/>
      </c>
      <c r="AD37" s="989"/>
      <c r="AE37" s="422"/>
      <c r="AF37" s="54"/>
      <c r="AG37" s="434" t="str">
        <f>IFERROR(VLOOKUP(O37, 【参考】数式用!$AY$5:$AY$13, 1, FALSE), "")</f>
        <v/>
      </c>
      <c r="AH37" s="435" t="str">
        <f>IFERROR(VLOOKUP(N37, 【参考】数式用!$BA$2:$BB$48, 2, FALSE), "")</f>
        <v/>
      </c>
      <c r="AI37" s="436" t="str">
        <f t="shared" si="0"/>
        <v/>
      </c>
      <c r="AJ37" s="437" t="str">
        <f t="shared" si="1"/>
        <v/>
      </c>
      <c r="AK37" s="155"/>
      <c r="AL37" s="155"/>
      <c r="AM37" s="127"/>
      <c r="AN37" s="127"/>
      <c r="AO37" s="127"/>
      <c r="AP37" s="127"/>
      <c r="AQ37" s="127"/>
      <c r="AR37" s="127"/>
      <c r="AS37" s="127"/>
      <c r="AT37" s="127"/>
    </row>
    <row r="38" spans="1:46" s="126" customFormat="1" ht="30" customHeight="1">
      <c r="A38" s="157">
        <v>25</v>
      </c>
      <c r="B38" s="905" t="str">
        <f>IF(基本情報入力シート!C63="","",基本情報入力シート!C63)</f>
        <v/>
      </c>
      <c r="C38" s="906"/>
      <c r="D38" s="906"/>
      <c r="E38" s="906"/>
      <c r="F38" s="906"/>
      <c r="G38" s="906"/>
      <c r="H38" s="906"/>
      <c r="I38" s="907"/>
      <c r="J38" s="418" t="str">
        <f>IF(基本情報入力シート!M63="","",基本情報入力シート!M63)</f>
        <v/>
      </c>
      <c r="K38" s="419" t="str">
        <f>IF(基本情報入力シート!R63="","",基本情報入力シート!R63)</f>
        <v/>
      </c>
      <c r="L38" s="419" t="str">
        <f>IF(基本情報入力シート!W63="","",基本情報入力シート!W63)</f>
        <v/>
      </c>
      <c r="M38" s="418" t="str">
        <f>IF(基本情報入力シート!X63="","",基本情報入力シート!X63)</f>
        <v/>
      </c>
      <c r="N38" s="161" t="str">
        <f>IF(基本情報入力シート!Y63="","",基本情報入力シート!Y63)</f>
        <v/>
      </c>
      <c r="O38" s="168"/>
      <c r="P38" s="528"/>
      <c r="Q38" s="926"/>
      <c r="R38" s="927"/>
      <c r="S38" s="158" t="str">
        <f>IFERROR(ROUNDDOWN(Q38*VLOOKUP(N38,【参考】数式用!$AR$2:$AW$48,MATCH(P38,【参考】数式用!$AT$4:$AW$4)+2,FALSE)*0.5, 0), "")</f>
        <v/>
      </c>
      <c r="T38" s="531"/>
      <c r="U38" s="160" t="str">
        <f>IFERROR(IF(AG38&lt;&gt;"",Q38*VLOOKUP(N38,【参考】数式用!$AG$2:$AL$48,MATCH(P38,【参考】数式用!$AI$4:$AL$4,0)+2,0), ""), "")</f>
        <v/>
      </c>
      <c r="V38" s="42"/>
      <c r="W38" s="910"/>
      <c r="X38" s="911"/>
      <c r="Y38" s="43"/>
      <c r="Z38" s="49"/>
      <c r="AA38" s="159" t="str">
        <f>IFERROR(IF(Y38="ー", "", ROUNDDOWN(Z38*VLOOKUP(N38,【参考】数式用!$AR$2:$AW$48,MATCH(Y38,【参考】数式用!$AT$4:$AW$4)+2,FALSE)*0.5, 0)), "")</f>
        <v/>
      </c>
      <c r="AB38" s="50"/>
      <c r="AC38" s="989" t="str">
        <f>IFERROR(IF(AG38&lt;&gt;"",Z38*VLOOKUP(N38,【参考】数式用!$AG$2:$AL$48,MATCH(Y38,【参考】数式用!$AI$4:$AL$4,0)+2,0), ""), "")</f>
        <v/>
      </c>
      <c r="AD38" s="989"/>
      <c r="AE38" s="422"/>
      <c r="AF38" s="54"/>
      <c r="AG38" s="434" t="str">
        <f>IFERROR(VLOOKUP(O38, 【参考】数式用!$AY$5:$AY$13, 1, FALSE), "")</f>
        <v/>
      </c>
      <c r="AH38" s="435" t="str">
        <f>IFERROR(VLOOKUP(N38, 【参考】数式用!$BA$2:$BB$48, 2, FALSE), "")</f>
        <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05" t="str">
        <f>IF(基本情報入力シート!C64="","",基本情報入力シート!C64)</f>
        <v/>
      </c>
      <c r="C39" s="906"/>
      <c r="D39" s="906"/>
      <c r="E39" s="906"/>
      <c r="F39" s="906"/>
      <c r="G39" s="906"/>
      <c r="H39" s="906"/>
      <c r="I39" s="907"/>
      <c r="J39" s="418" t="str">
        <f>IF(基本情報入力シート!M64="","",基本情報入力シート!M64)</f>
        <v/>
      </c>
      <c r="K39" s="419" t="str">
        <f>IF(基本情報入力シート!R64="","",基本情報入力シート!R64)</f>
        <v/>
      </c>
      <c r="L39" s="419" t="str">
        <f>IF(基本情報入力シート!W64="","",基本情報入力シート!W64)</f>
        <v/>
      </c>
      <c r="M39" s="418" t="str">
        <f>IF(基本情報入力シート!X64="","",基本情報入力シート!X64)</f>
        <v/>
      </c>
      <c r="N39" s="161" t="str">
        <f>IF(基本情報入力シート!Y64="","",基本情報入力シート!Y64)</f>
        <v/>
      </c>
      <c r="O39" s="168"/>
      <c r="P39" s="527"/>
      <c r="Q39" s="926"/>
      <c r="R39" s="927"/>
      <c r="S39" s="158" t="str">
        <f>IFERROR(ROUNDDOWN(Q39*VLOOKUP(N39,【参考】数式用!$AR$2:$AW$48,MATCH(P39,【参考】数式用!$AT$4:$AW$4)+2,FALSE)*0.5, 0), "")</f>
        <v/>
      </c>
      <c r="T39" s="530"/>
      <c r="U39" s="160" t="str">
        <f>IFERROR(IF(AG39&lt;&gt;"",Q39*VLOOKUP(N39,【参考】数式用!$AG$2:$AL$48,MATCH(P39,【参考】数式用!$AI$4:$AL$4,0)+2,0), ""), "")</f>
        <v/>
      </c>
      <c r="V39" s="42"/>
      <c r="W39" s="910"/>
      <c r="X39" s="911"/>
      <c r="Y39" s="43"/>
      <c r="Z39" s="49"/>
      <c r="AA39" s="159" t="str">
        <f>IFERROR(IF(Y39="ー", "", ROUNDDOWN(Z39*VLOOKUP(N39,【参考】数式用!$AR$2:$AW$48,MATCH(Y39,【参考】数式用!$AT$4:$AW$4)+2,FALSE)*0.5, 0)), "")</f>
        <v/>
      </c>
      <c r="AB39" s="50"/>
      <c r="AC39" s="989" t="str">
        <f>IFERROR(IF(AG39&lt;&gt;"",Z39*VLOOKUP(N39,【参考】数式用!$AG$2:$AL$48,MATCH(Y39,【参考】数式用!$AI$4:$AL$4,0)+2,0), ""), "")</f>
        <v/>
      </c>
      <c r="AD39" s="989"/>
      <c r="AE39" s="422"/>
      <c r="AF39" s="54"/>
      <c r="AG39" s="434" t="str">
        <f>IFERROR(VLOOKUP(O39, 【参考】数式用!$AY$5:$AY$13, 1, FALSE), "")</f>
        <v/>
      </c>
      <c r="AH39" s="435" t="str">
        <f>IFERROR(VLOOKUP(N39, 【参考】数式用!$BA$2:$BB$48, 2, FALSE), "")</f>
        <v/>
      </c>
      <c r="AI39" s="436" t="str">
        <f t="shared" si="0"/>
        <v/>
      </c>
      <c r="AJ39" s="437" t="str">
        <f t="shared" si="1"/>
        <v/>
      </c>
      <c r="AK39" s="155"/>
      <c r="AL39" s="155"/>
      <c r="AM39" s="127"/>
      <c r="AN39" s="127"/>
      <c r="AO39" s="127"/>
      <c r="AP39" s="127"/>
      <c r="AQ39" s="127"/>
      <c r="AR39" s="127"/>
      <c r="AS39" s="127"/>
      <c r="AT39" s="127"/>
    </row>
    <row r="40" spans="1:46" s="126" customFormat="1" ht="30" customHeight="1">
      <c r="A40" s="157">
        <v>27</v>
      </c>
      <c r="B40" s="905" t="str">
        <f>IF(基本情報入力シート!C65="","",基本情報入力シート!C65)</f>
        <v/>
      </c>
      <c r="C40" s="906"/>
      <c r="D40" s="906"/>
      <c r="E40" s="906"/>
      <c r="F40" s="906"/>
      <c r="G40" s="906"/>
      <c r="H40" s="906"/>
      <c r="I40" s="907"/>
      <c r="J40" s="418" t="str">
        <f>IF(基本情報入力シート!M65="","",基本情報入力シート!M65)</f>
        <v/>
      </c>
      <c r="K40" s="419" t="str">
        <f>IF(基本情報入力シート!R65="","",基本情報入力シート!R65)</f>
        <v/>
      </c>
      <c r="L40" s="419" t="str">
        <f>IF(基本情報入力シート!W65="","",基本情報入力シート!W65)</f>
        <v/>
      </c>
      <c r="M40" s="418" t="str">
        <f>IF(基本情報入力シート!X65="","",基本情報入力シート!X65)</f>
        <v/>
      </c>
      <c r="N40" s="161" t="str">
        <f>IF(基本情報入力シート!Y65="","",基本情報入力シート!Y65)</f>
        <v/>
      </c>
      <c r="O40" s="168"/>
      <c r="P40" s="527"/>
      <c r="Q40" s="926"/>
      <c r="R40" s="927"/>
      <c r="S40" s="158" t="str">
        <f>IFERROR(ROUNDDOWN(Q40*VLOOKUP(N40,【参考】数式用!$AR$2:$AW$48,MATCH(P40,【参考】数式用!$AT$4:$AW$4)+2,FALSE)*0.5, 0), "")</f>
        <v/>
      </c>
      <c r="T40" s="530"/>
      <c r="U40" s="160" t="str">
        <f>IFERROR(IF(AG40&lt;&gt;"",Q40*VLOOKUP(N40,【参考】数式用!$AG$2:$AL$48,MATCH(P40,【参考】数式用!$AI$4:$AL$4,0)+2,0), ""), "")</f>
        <v/>
      </c>
      <c r="V40" s="42"/>
      <c r="W40" s="910"/>
      <c r="X40" s="911"/>
      <c r="Y40" s="43"/>
      <c r="Z40" s="49"/>
      <c r="AA40" s="159" t="str">
        <f>IFERROR(IF(Y40="ー", "", ROUNDDOWN(Z40*VLOOKUP(N40,【参考】数式用!$AR$2:$AW$48,MATCH(Y40,【参考】数式用!$AT$4:$AW$4)+2,FALSE)*0.5, 0)), "")</f>
        <v/>
      </c>
      <c r="AB40" s="50"/>
      <c r="AC40" s="989" t="str">
        <f>IFERROR(IF(AG40&lt;&gt;"",Z40*VLOOKUP(N40,【参考】数式用!$AG$2:$AL$48,MATCH(Y40,【参考】数式用!$AI$4:$AL$4,0)+2,0), ""), "")</f>
        <v/>
      </c>
      <c r="AD40" s="989"/>
      <c r="AE40" s="422"/>
      <c r="AF40" s="54"/>
      <c r="AG40" s="434" t="str">
        <f>IFERROR(VLOOKUP(O40, 【参考】数式用!$AY$5:$AY$13, 1, FALSE), "")</f>
        <v/>
      </c>
      <c r="AH40" s="435" t="str">
        <f>IFERROR(VLOOKUP(N40, 【参考】数式用!$BA$2:$BB$48, 2, FALSE), "")</f>
        <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05" t="str">
        <f>IF(基本情報入力シート!C66="","",基本情報入力シート!C66)</f>
        <v/>
      </c>
      <c r="C41" s="906"/>
      <c r="D41" s="906"/>
      <c r="E41" s="906"/>
      <c r="F41" s="906"/>
      <c r="G41" s="906"/>
      <c r="H41" s="906"/>
      <c r="I41" s="907"/>
      <c r="J41" s="418" t="str">
        <f>IF(基本情報入力シート!M66="","",基本情報入力シート!M66)</f>
        <v/>
      </c>
      <c r="K41" s="419" t="str">
        <f>IF(基本情報入力シート!R66="","",基本情報入力シート!R66)</f>
        <v/>
      </c>
      <c r="L41" s="419" t="str">
        <f>IF(基本情報入力シート!W66="","",基本情報入力シート!W66)</f>
        <v/>
      </c>
      <c r="M41" s="418" t="str">
        <f>IF(基本情報入力シート!X66="","",基本情報入力シート!X66)</f>
        <v/>
      </c>
      <c r="N41" s="161" t="str">
        <f>IF(基本情報入力シート!Y66="","",基本情報入力シート!Y66)</f>
        <v/>
      </c>
      <c r="O41" s="168"/>
      <c r="P41" s="528"/>
      <c r="Q41" s="926"/>
      <c r="R41" s="927"/>
      <c r="S41" s="158" t="str">
        <f>IFERROR(ROUNDDOWN(Q41*VLOOKUP(N41,【参考】数式用!$AR$2:$AW$48,MATCH(P41,【参考】数式用!$AT$4:$AW$4)+2,FALSE)*0.5, 0), "")</f>
        <v/>
      </c>
      <c r="T41" s="531"/>
      <c r="U41" s="160" t="str">
        <f>IFERROR(IF(AG41&lt;&gt;"",Q41*VLOOKUP(N41,【参考】数式用!$AG$2:$AL$48,MATCH(P41,【参考】数式用!$AI$4:$AL$4,0)+2,0), ""), "")</f>
        <v/>
      </c>
      <c r="V41" s="42"/>
      <c r="W41" s="910"/>
      <c r="X41" s="911"/>
      <c r="Y41" s="43"/>
      <c r="Z41" s="49"/>
      <c r="AA41" s="159" t="str">
        <f>IFERROR(IF(Y41="ー", "", ROUNDDOWN(Z41*VLOOKUP(N41,【参考】数式用!$AR$2:$AW$48,MATCH(Y41,【参考】数式用!$AT$4:$AW$4)+2,FALSE)*0.5, 0)), "")</f>
        <v/>
      </c>
      <c r="AB41" s="50"/>
      <c r="AC41" s="989" t="str">
        <f>IFERROR(IF(AG41&lt;&gt;"",Z41*VLOOKUP(N41,【参考】数式用!$AG$2:$AL$48,MATCH(Y41,【参考】数式用!$AI$4:$AL$4,0)+2,0), ""), "")</f>
        <v/>
      </c>
      <c r="AD41" s="989"/>
      <c r="AE41" s="422"/>
      <c r="AF41" s="54"/>
      <c r="AG41" s="434" t="str">
        <f>IFERROR(VLOOKUP(O41, 【参考】数式用!$AY$5:$AY$13, 1, FALSE), "")</f>
        <v/>
      </c>
      <c r="AH41" s="435" t="str">
        <f>IFERROR(VLOOKUP(N41, 【参考】数式用!$BA$2:$BB$48, 2, FALSE), "")</f>
        <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05" t="str">
        <f>IF(基本情報入力シート!C67="","",基本情報入力シート!C67)</f>
        <v/>
      </c>
      <c r="C42" s="906"/>
      <c r="D42" s="906"/>
      <c r="E42" s="906"/>
      <c r="F42" s="906"/>
      <c r="G42" s="906"/>
      <c r="H42" s="906"/>
      <c r="I42" s="907"/>
      <c r="J42" s="418" t="str">
        <f>IF(基本情報入力シート!M67="","",基本情報入力シート!M67)</f>
        <v/>
      </c>
      <c r="K42" s="419" t="str">
        <f>IF(基本情報入力シート!R67="","",基本情報入力シート!R67)</f>
        <v/>
      </c>
      <c r="L42" s="419" t="str">
        <f>IF(基本情報入力シート!W67="","",基本情報入力シート!W67)</f>
        <v/>
      </c>
      <c r="M42" s="418" t="str">
        <f>IF(基本情報入力シート!X67="","",基本情報入力シート!X67)</f>
        <v/>
      </c>
      <c r="N42" s="161" t="str">
        <f>IF(基本情報入力シート!Y67="","",基本情報入力シート!Y67)</f>
        <v/>
      </c>
      <c r="O42" s="168"/>
      <c r="P42" s="528"/>
      <c r="Q42" s="926"/>
      <c r="R42" s="927"/>
      <c r="S42" s="158" t="str">
        <f>IFERROR(ROUNDDOWN(Q42*VLOOKUP(N42,【参考】数式用!$AR$2:$AW$48,MATCH(P42,【参考】数式用!$AT$4:$AW$4)+2,FALSE)*0.5, 0), "")</f>
        <v/>
      </c>
      <c r="T42" s="530"/>
      <c r="U42" s="160" t="str">
        <f>IFERROR(IF(AG42&lt;&gt;"",Q42*VLOOKUP(N42,【参考】数式用!$AG$2:$AL$48,MATCH(P42,【参考】数式用!$AI$4:$AL$4,0)+2,0), ""), "")</f>
        <v/>
      </c>
      <c r="V42" s="42"/>
      <c r="W42" s="910"/>
      <c r="X42" s="911"/>
      <c r="Y42" s="43"/>
      <c r="Z42" s="49"/>
      <c r="AA42" s="159" t="str">
        <f>IFERROR(IF(Y42="ー", "", ROUNDDOWN(Z42*VLOOKUP(N42,【参考】数式用!$AR$2:$AW$48,MATCH(Y42,【参考】数式用!$AT$4:$AW$4)+2,FALSE)*0.5, 0)), "")</f>
        <v/>
      </c>
      <c r="AB42" s="50"/>
      <c r="AC42" s="989" t="str">
        <f>IFERROR(IF(AG42&lt;&gt;"",Z42*VLOOKUP(N42,【参考】数式用!$AG$2:$AL$48,MATCH(Y42,【参考】数式用!$AI$4:$AL$4,0)+2,0), ""), "")</f>
        <v/>
      </c>
      <c r="AD42" s="989"/>
      <c r="AE42" s="422"/>
      <c r="AF42" s="54"/>
      <c r="AG42" s="434" t="str">
        <f>IFERROR(VLOOKUP(O42, 【参考】数式用!$AY$5:$AY$13, 1, FALSE), "")</f>
        <v/>
      </c>
      <c r="AH42" s="435" t="str">
        <f>IFERROR(VLOOKUP(N42, 【参考】数式用!$BA$2:$BB$48, 2, FALSE), "")</f>
        <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05" t="str">
        <f>IF(基本情報入力シート!C68="","",基本情報入力シート!C68)</f>
        <v/>
      </c>
      <c r="C43" s="906"/>
      <c r="D43" s="906"/>
      <c r="E43" s="906"/>
      <c r="F43" s="906"/>
      <c r="G43" s="906"/>
      <c r="H43" s="906"/>
      <c r="I43" s="907"/>
      <c r="J43" s="418" t="str">
        <f>IF(基本情報入力シート!M68="","",基本情報入力シート!M68)</f>
        <v/>
      </c>
      <c r="K43" s="419" t="str">
        <f>IF(基本情報入力シート!R68="","",基本情報入力シート!R68)</f>
        <v/>
      </c>
      <c r="L43" s="419" t="str">
        <f>IF(基本情報入力シート!W68="","",基本情報入力シート!W68)</f>
        <v/>
      </c>
      <c r="M43" s="418" t="str">
        <f>IF(基本情報入力シート!X68="","",基本情報入力シート!X68)</f>
        <v/>
      </c>
      <c r="N43" s="161" t="str">
        <f>IF(基本情報入力シート!Y68="","",基本情報入力シート!Y68)</f>
        <v/>
      </c>
      <c r="O43" s="168"/>
      <c r="P43" s="527"/>
      <c r="Q43" s="926"/>
      <c r="R43" s="927"/>
      <c r="S43" s="158" t="str">
        <f>IFERROR(ROUNDDOWN(Q43*VLOOKUP(N43,【参考】数式用!$AR$2:$AW$48,MATCH(P43,【参考】数式用!$AT$4:$AW$4)+2,FALSE)*0.5, 0), "")</f>
        <v/>
      </c>
      <c r="T43" s="530"/>
      <c r="U43" s="160" t="str">
        <f>IFERROR(IF(AG43&lt;&gt;"",Q43*VLOOKUP(N43,【参考】数式用!$AG$2:$AL$48,MATCH(P43,【参考】数式用!$AI$4:$AL$4,0)+2,0), ""), "")</f>
        <v/>
      </c>
      <c r="V43" s="42"/>
      <c r="W43" s="910"/>
      <c r="X43" s="911"/>
      <c r="Y43" s="43"/>
      <c r="Z43" s="49"/>
      <c r="AA43" s="159" t="str">
        <f>IFERROR(IF(Y43="ー", "", ROUNDDOWN(Z43*VLOOKUP(N43,【参考】数式用!$AR$2:$AW$48,MATCH(Y43,【参考】数式用!$AT$4:$AW$4)+2,FALSE)*0.5, 0)), "")</f>
        <v/>
      </c>
      <c r="AB43" s="50"/>
      <c r="AC43" s="989" t="str">
        <f>IFERROR(IF(AG43&lt;&gt;"",Z43*VLOOKUP(N43,【参考】数式用!$AG$2:$AL$48,MATCH(Y43,【参考】数式用!$AI$4:$AL$4,0)+2,0), ""), "")</f>
        <v/>
      </c>
      <c r="AD43" s="989"/>
      <c r="AE43" s="422"/>
      <c r="AF43" s="54"/>
      <c r="AG43" s="434" t="str">
        <f>IFERROR(VLOOKUP(O43, 【参考】数式用!$AY$5:$AY$13, 1, FALSE), "")</f>
        <v/>
      </c>
      <c r="AH43" s="435" t="str">
        <f>IFERROR(VLOOKUP(N43, 【参考】数式用!$BA$2:$BB$48, 2, FALSE), "")</f>
        <v/>
      </c>
      <c r="AI43" s="436" t="str">
        <f t="shared" si="0"/>
        <v/>
      </c>
      <c r="AJ43" s="437" t="str">
        <f t="shared" si="1"/>
        <v/>
      </c>
      <c r="AK43" s="155"/>
      <c r="AL43" s="155"/>
      <c r="AM43" s="127"/>
      <c r="AN43" s="127"/>
      <c r="AO43" s="127"/>
      <c r="AP43" s="127"/>
      <c r="AQ43" s="127"/>
      <c r="AR43" s="127"/>
      <c r="AS43" s="127"/>
      <c r="AT43" s="127"/>
    </row>
    <row r="44" spans="1:46" s="126" customFormat="1" ht="30" customHeight="1">
      <c r="A44" s="157">
        <v>31</v>
      </c>
      <c r="B44" s="905" t="str">
        <f>IF(基本情報入力シート!C69="","",基本情報入力シート!C69)</f>
        <v/>
      </c>
      <c r="C44" s="906"/>
      <c r="D44" s="906"/>
      <c r="E44" s="906"/>
      <c r="F44" s="906"/>
      <c r="G44" s="906"/>
      <c r="H44" s="906"/>
      <c r="I44" s="907"/>
      <c r="J44" s="418" t="str">
        <f>IF(基本情報入力シート!M69="","",基本情報入力シート!M69)</f>
        <v/>
      </c>
      <c r="K44" s="419" t="str">
        <f>IF(基本情報入力シート!R69="","",基本情報入力シート!R69)</f>
        <v/>
      </c>
      <c r="L44" s="419" t="str">
        <f>IF(基本情報入力シート!W69="","",基本情報入力シート!W69)</f>
        <v/>
      </c>
      <c r="M44" s="418" t="str">
        <f>IF(基本情報入力シート!X69="","",基本情報入力シート!X69)</f>
        <v/>
      </c>
      <c r="N44" s="161" t="str">
        <f>IF(基本情報入力シート!Y69="","",基本情報入力シート!Y69)</f>
        <v/>
      </c>
      <c r="O44" s="168"/>
      <c r="P44" s="528"/>
      <c r="Q44" s="926"/>
      <c r="R44" s="927"/>
      <c r="S44" s="158" t="str">
        <f>IFERROR(ROUNDDOWN(Q44*VLOOKUP(N44,【参考】数式用!$AR$2:$AW$48,MATCH(P44,【参考】数式用!$AT$4:$AW$4)+2,FALSE)*0.5, 0), "")</f>
        <v/>
      </c>
      <c r="T44" s="531"/>
      <c r="U44" s="160" t="str">
        <f>IFERROR(IF(AG44&lt;&gt;"",Q44*VLOOKUP(N44,【参考】数式用!$AG$2:$AL$48,MATCH(P44,【参考】数式用!$AI$4:$AL$4,0)+2,0), ""), "")</f>
        <v/>
      </c>
      <c r="V44" s="42"/>
      <c r="W44" s="910"/>
      <c r="X44" s="911"/>
      <c r="Y44" s="43"/>
      <c r="Z44" s="49"/>
      <c r="AA44" s="159" t="str">
        <f>IFERROR(IF(Y44="ー", "", ROUNDDOWN(Z44*VLOOKUP(N44,【参考】数式用!$AR$2:$AW$48,MATCH(Y44,【参考】数式用!$AT$4:$AW$4)+2,FALSE)*0.5, 0)), "")</f>
        <v/>
      </c>
      <c r="AB44" s="50"/>
      <c r="AC44" s="989" t="str">
        <f>IFERROR(IF(AG44&lt;&gt;"",Z44*VLOOKUP(N44,【参考】数式用!$AG$2:$AL$48,MATCH(Y44,【参考】数式用!$AI$4:$AL$4,0)+2,0), ""), "")</f>
        <v/>
      </c>
      <c r="AD44" s="989"/>
      <c r="AE44" s="422"/>
      <c r="AF44" s="54"/>
      <c r="AG44" s="434" t="str">
        <f>IFERROR(VLOOKUP(O44, 【参考】数式用!$AY$5:$AY$13, 1, FALSE), "")</f>
        <v/>
      </c>
      <c r="AH44" s="435" t="str">
        <f>IFERROR(VLOOKUP(N44, 【参考】数式用!$BA$2:$BB$48, 2, FALSE), "")</f>
        <v/>
      </c>
      <c r="AI44" s="436" t="str">
        <f t="shared" si="0"/>
        <v/>
      </c>
      <c r="AJ44" s="437" t="str">
        <f t="shared" si="1"/>
        <v/>
      </c>
      <c r="AK44" s="155"/>
      <c r="AL44" s="155"/>
      <c r="AM44" s="127"/>
      <c r="AN44" s="127"/>
      <c r="AO44" s="127"/>
      <c r="AP44" s="127"/>
      <c r="AQ44" s="127"/>
      <c r="AR44" s="127"/>
      <c r="AS44" s="127"/>
      <c r="AT44" s="127"/>
    </row>
    <row r="45" spans="1:46" s="126" customFormat="1" ht="30" customHeight="1">
      <c r="A45" s="157">
        <v>32</v>
      </c>
      <c r="B45" s="905" t="str">
        <f>IF(基本情報入力シート!C70="","",基本情報入力シート!C70)</f>
        <v/>
      </c>
      <c r="C45" s="906"/>
      <c r="D45" s="906"/>
      <c r="E45" s="906"/>
      <c r="F45" s="906"/>
      <c r="G45" s="906"/>
      <c r="H45" s="906"/>
      <c r="I45" s="907"/>
      <c r="J45" s="418" t="str">
        <f>IF(基本情報入力シート!M70="","",基本情報入力シート!M70)</f>
        <v/>
      </c>
      <c r="K45" s="419" t="str">
        <f>IF(基本情報入力シート!R70="","",基本情報入力シート!R70)</f>
        <v/>
      </c>
      <c r="L45" s="419" t="str">
        <f>IF(基本情報入力シート!W70="","",基本情報入力シート!W70)</f>
        <v/>
      </c>
      <c r="M45" s="418" t="str">
        <f>IF(基本情報入力シート!X70="","",基本情報入力シート!X70)</f>
        <v/>
      </c>
      <c r="N45" s="161" t="str">
        <f>IF(基本情報入力シート!Y70="","",基本情報入力シート!Y70)</f>
        <v/>
      </c>
      <c r="O45" s="168"/>
      <c r="P45" s="528"/>
      <c r="Q45" s="926"/>
      <c r="R45" s="927"/>
      <c r="S45" s="158" t="str">
        <f>IFERROR(ROUNDDOWN(Q45*VLOOKUP(N45,【参考】数式用!$AR$2:$AW$48,MATCH(P45,【参考】数式用!$AT$4:$AW$4)+2,FALSE)*0.5, 0), "")</f>
        <v/>
      </c>
      <c r="T45" s="530"/>
      <c r="U45" s="160" t="str">
        <f>IFERROR(IF(AG45&lt;&gt;"",Q45*VLOOKUP(N45,【参考】数式用!$AG$2:$AL$48,MATCH(P45,【参考】数式用!$AI$4:$AL$4,0)+2,0), ""), "")</f>
        <v/>
      </c>
      <c r="V45" s="42"/>
      <c r="W45" s="910"/>
      <c r="X45" s="911"/>
      <c r="Y45" s="43"/>
      <c r="Z45" s="49"/>
      <c r="AA45" s="159" t="str">
        <f>IFERROR(IF(Y45="ー", "", ROUNDDOWN(Z45*VLOOKUP(N45,【参考】数式用!$AR$2:$AW$48,MATCH(Y45,【参考】数式用!$AT$4:$AW$4)+2,FALSE)*0.5, 0)), "")</f>
        <v/>
      </c>
      <c r="AB45" s="50"/>
      <c r="AC45" s="989" t="str">
        <f>IFERROR(IF(AG45&lt;&gt;"",Z45*VLOOKUP(N45,【参考】数式用!$AG$2:$AL$48,MATCH(Y45,【参考】数式用!$AI$4:$AL$4,0)+2,0), ""), "")</f>
        <v/>
      </c>
      <c r="AD45" s="989"/>
      <c r="AE45" s="422"/>
      <c r="AF45" s="54"/>
      <c r="AG45" s="434" t="str">
        <f>IFERROR(VLOOKUP(O45, 【参考】数式用!$AY$5:$AY$13, 1, FALSE), "")</f>
        <v/>
      </c>
      <c r="AH45" s="435" t="str">
        <f>IFERROR(VLOOKUP(N45, 【参考】数式用!$BA$2:$BB$48, 2, FALSE), "")</f>
        <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05" t="str">
        <f>IF(基本情報入力シート!C71="","",基本情報入力シート!C71)</f>
        <v/>
      </c>
      <c r="C46" s="906"/>
      <c r="D46" s="906"/>
      <c r="E46" s="906"/>
      <c r="F46" s="906"/>
      <c r="G46" s="906"/>
      <c r="H46" s="906"/>
      <c r="I46" s="907"/>
      <c r="J46" s="418" t="str">
        <f>IF(基本情報入力シート!M71="","",基本情報入力シート!M71)</f>
        <v/>
      </c>
      <c r="K46" s="419" t="str">
        <f>IF(基本情報入力シート!R71="","",基本情報入力シート!R71)</f>
        <v/>
      </c>
      <c r="L46" s="419" t="str">
        <f>IF(基本情報入力シート!W71="","",基本情報入力シート!W71)</f>
        <v/>
      </c>
      <c r="M46" s="418" t="str">
        <f>IF(基本情報入力シート!X71="","",基本情報入力シート!X71)</f>
        <v/>
      </c>
      <c r="N46" s="161" t="str">
        <f>IF(基本情報入力シート!Y71="","",基本情報入力シート!Y71)</f>
        <v/>
      </c>
      <c r="O46" s="168"/>
      <c r="P46" s="527"/>
      <c r="Q46" s="926"/>
      <c r="R46" s="927"/>
      <c r="S46" s="158" t="str">
        <f>IFERROR(ROUNDDOWN(Q46*VLOOKUP(N46,【参考】数式用!$AR$2:$AW$48,MATCH(P46,【参考】数式用!$AT$4:$AW$4)+2,FALSE)*0.5, 0), "")</f>
        <v/>
      </c>
      <c r="T46" s="530"/>
      <c r="U46" s="160" t="str">
        <f>IFERROR(IF(AG46&lt;&gt;"",Q46*VLOOKUP(N46,【参考】数式用!$AG$2:$AL$48,MATCH(P46,【参考】数式用!$AI$4:$AL$4,0)+2,0), ""), "")</f>
        <v/>
      </c>
      <c r="V46" s="42"/>
      <c r="W46" s="910"/>
      <c r="X46" s="911"/>
      <c r="Y46" s="43"/>
      <c r="Z46" s="49"/>
      <c r="AA46" s="159" t="str">
        <f>IFERROR(IF(Y46="ー", "", ROUNDDOWN(Z46*VLOOKUP(N46,【参考】数式用!$AR$2:$AW$48,MATCH(Y46,【参考】数式用!$AT$4:$AW$4)+2,FALSE)*0.5, 0)), "")</f>
        <v/>
      </c>
      <c r="AB46" s="50"/>
      <c r="AC46" s="989" t="str">
        <f>IFERROR(IF(AG46&lt;&gt;"",Z46*VLOOKUP(N46,【参考】数式用!$AG$2:$AL$48,MATCH(Y46,【参考】数式用!$AI$4:$AL$4,0)+2,0), ""), "")</f>
        <v/>
      </c>
      <c r="AD46" s="989"/>
      <c r="AE46" s="422"/>
      <c r="AF46" s="54"/>
      <c r="AG46" s="434" t="str">
        <f>IFERROR(VLOOKUP(O46, 【参考】数式用!$AY$5:$AY$13, 1, FALSE), "")</f>
        <v/>
      </c>
      <c r="AH46" s="435" t="str">
        <f>IFERROR(VLOOKUP(N46, 【参考】数式用!$BA$2:$BB$48, 2, FALSE), "")</f>
        <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05" t="str">
        <f>IF(基本情報入力シート!C72="","",基本情報入力シート!C72)</f>
        <v/>
      </c>
      <c r="C47" s="906"/>
      <c r="D47" s="906"/>
      <c r="E47" s="906"/>
      <c r="F47" s="906"/>
      <c r="G47" s="906"/>
      <c r="H47" s="906"/>
      <c r="I47" s="907"/>
      <c r="J47" s="418" t="str">
        <f>IF(基本情報入力シート!M72="","",基本情報入力シート!M72)</f>
        <v/>
      </c>
      <c r="K47" s="419" t="str">
        <f>IF(基本情報入力シート!R72="","",基本情報入力シート!R72)</f>
        <v/>
      </c>
      <c r="L47" s="419" t="str">
        <f>IF(基本情報入力シート!W72="","",基本情報入力シート!W72)</f>
        <v/>
      </c>
      <c r="M47" s="418" t="str">
        <f>IF(基本情報入力シート!X72="","",基本情報入力シート!X72)</f>
        <v/>
      </c>
      <c r="N47" s="161" t="str">
        <f>IF(基本情報入力シート!Y72="","",基本情報入力シート!Y72)</f>
        <v/>
      </c>
      <c r="O47" s="168"/>
      <c r="P47" s="527"/>
      <c r="Q47" s="926"/>
      <c r="R47" s="927"/>
      <c r="S47" s="158" t="str">
        <f>IFERROR(ROUNDDOWN(Q47*VLOOKUP(N47,【参考】数式用!$AR$2:$AW$48,MATCH(P47,【参考】数式用!$AT$4:$AW$4)+2,FALSE)*0.5, 0), "")</f>
        <v/>
      </c>
      <c r="T47" s="531"/>
      <c r="U47" s="160" t="str">
        <f>IFERROR(IF(AG47&lt;&gt;"",Q47*VLOOKUP(N47,【参考】数式用!$AG$2:$AL$48,MATCH(P47,【参考】数式用!$AI$4:$AL$4,0)+2,0), ""), "")</f>
        <v/>
      </c>
      <c r="V47" s="42"/>
      <c r="W47" s="910"/>
      <c r="X47" s="911"/>
      <c r="Y47" s="43"/>
      <c r="Z47" s="49"/>
      <c r="AA47" s="159" t="str">
        <f>IFERROR(IF(Y47="ー", "", ROUNDDOWN(Z47*VLOOKUP(N47,【参考】数式用!$AR$2:$AW$48,MATCH(Y47,【参考】数式用!$AT$4:$AW$4)+2,FALSE)*0.5, 0)), "")</f>
        <v/>
      </c>
      <c r="AB47" s="50"/>
      <c r="AC47" s="989" t="str">
        <f>IFERROR(IF(AG47&lt;&gt;"",Z47*VLOOKUP(N47,【参考】数式用!$AG$2:$AL$48,MATCH(Y47,【参考】数式用!$AI$4:$AL$4,0)+2,0), ""), "")</f>
        <v/>
      </c>
      <c r="AD47" s="989"/>
      <c r="AE47" s="422"/>
      <c r="AF47" s="54"/>
      <c r="AG47" s="434" t="str">
        <f>IFERROR(VLOOKUP(O47, 【参考】数式用!$AY$5:$AY$13, 1, FALSE), "")</f>
        <v/>
      </c>
      <c r="AH47" s="435" t="str">
        <f>IFERROR(VLOOKUP(N47, 【参考】数式用!$BA$2:$BB$48, 2, FALSE), "")</f>
        <v/>
      </c>
      <c r="AI47" s="436" t="str">
        <f t="shared" si="2"/>
        <v/>
      </c>
      <c r="AJ47" s="437" t="str">
        <f t="shared" si="3"/>
        <v/>
      </c>
      <c r="AK47" s="155"/>
      <c r="AL47" s="155"/>
      <c r="AM47" s="127"/>
      <c r="AN47" s="127"/>
      <c r="AO47" s="127"/>
      <c r="AP47" s="127"/>
      <c r="AQ47" s="127"/>
      <c r="AR47" s="127"/>
      <c r="AS47" s="127"/>
      <c r="AT47" s="127"/>
    </row>
    <row r="48" spans="1:46" s="126" customFormat="1" ht="30" customHeight="1">
      <c r="A48" s="157">
        <v>35</v>
      </c>
      <c r="B48" s="905" t="str">
        <f>IF(基本情報入力シート!C73="","",基本情報入力シート!C73)</f>
        <v/>
      </c>
      <c r="C48" s="906"/>
      <c r="D48" s="906"/>
      <c r="E48" s="906"/>
      <c r="F48" s="906"/>
      <c r="G48" s="906"/>
      <c r="H48" s="906"/>
      <c r="I48" s="907"/>
      <c r="J48" s="418" t="str">
        <f>IF(基本情報入力シート!M73="","",基本情報入力シート!M73)</f>
        <v/>
      </c>
      <c r="K48" s="419" t="str">
        <f>IF(基本情報入力シート!R73="","",基本情報入力シート!R73)</f>
        <v/>
      </c>
      <c r="L48" s="419" t="str">
        <f>IF(基本情報入力シート!W73="","",基本情報入力シート!W73)</f>
        <v/>
      </c>
      <c r="M48" s="418" t="str">
        <f>IF(基本情報入力シート!X73="","",基本情報入力シート!X73)</f>
        <v/>
      </c>
      <c r="N48" s="161" t="str">
        <f>IF(基本情報入力シート!Y73="","",基本情報入力シート!Y73)</f>
        <v/>
      </c>
      <c r="O48" s="168"/>
      <c r="P48" s="528"/>
      <c r="Q48" s="926"/>
      <c r="R48" s="927"/>
      <c r="S48" s="158" t="str">
        <f>IFERROR(ROUNDDOWN(Q48*VLOOKUP(N48,【参考】数式用!$AR$2:$AW$48,MATCH(P48,【参考】数式用!$AT$4:$AW$4)+2,FALSE)*0.5, 0), "")</f>
        <v/>
      </c>
      <c r="T48" s="530"/>
      <c r="U48" s="160" t="str">
        <f>IFERROR(IF(AG48&lt;&gt;"",Q48*VLOOKUP(N48,【参考】数式用!$AG$2:$AL$48,MATCH(P48,【参考】数式用!$AI$4:$AL$4,0)+2,0), ""), "")</f>
        <v/>
      </c>
      <c r="V48" s="42"/>
      <c r="W48" s="910"/>
      <c r="X48" s="911"/>
      <c r="Y48" s="43"/>
      <c r="Z48" s="49"/>
      <c r="AA48" s="159" t="str">
        <f>IFERROR(IF(Y48="ー", "", ROUNDDOWN(Z48*VLOOKUP(N48,【参考】数式用!$AR$2:$AW$48,MATCH(Y48,【参考】数式用!$AT$4:$AW$4)+2,FALSE)*0.5, 0)), "")</f>
        <v/>
      </c>
      <c r="AB48" s="50"/>
      <c r="AC48" s="989" t="str">
        <f>IFERROR(IF(AG48&lt;&gt;"",Z48*VLOOKUP(N48,【参考】数式用!$AG$2:$AL$48,MATCH(Y48,【参考】数式用!$AI$4:$AL$4,0)+2,0), ""), "")</f>
        <v/>
      </c>
      <c r="AD48" s="989"/>
      <c r="AE48" s="422"/>
      <c r="AF48" s="54"/>
      <c r="AG48" s="434" t="str">
        <f>IFERROR(VLOOKUP(O48, 【参考】数式用!$AY$5:$AY$13, 1, FALSE), "")</f>
        <v/>
      </c>
      <c r="AH48" s="435" t="str">
        <f>IFERROR(VLOOKUP(N48, 【参考】数式用!$BA$2:$BB$48, 2, FALSE), "")</f>
        <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05" t="str">
        <f>IF(基本情報入力シート!C74="","",基本情報入力シート!C74)</f>
        <v/>
      </c>
      <c r="C49" s="906"/>
      <c r="D49" s="906"/>
      <c r="E49" s="906"/>
      <c r="F49" s="906"/>
      <c r="G49" s="906"/>
      <c r="H49" s="906"/>
      <c r="I49" s="907"/>
      <c r="J49" s="418" t="str">
        <f>IF(基本情報入力シート!M74="","",基本情報入力シート!M74)</f>
        <v/>
      </c>
      <c r="K49" s="419" t="str">
        <f>IF(基本情報入力シート!R74="","",基本情報入力シート!R74)</f>
        <v/>
      </c>
      <c r="L49" s="419" t="str">
        <f>IF(基本情報入力シート!W74="","",基本情報入力シート!W74)</f>
        <v/>
      </c>
      <c r="M49" s="418" t="str">
        <f>IF(基本情報入力シート!X74="","",基本情報入力シート!X74)</f>
        <v/>
      </c>
      <c r="N49" s="161" t="str">
        <f>IF(基本情報入力シート!Y74="","",基本情報入力シート!Y74)</f>
        <v/>
      </c>
      <c r="O49" s="168"/>
      <c r="P49" s="528"/>
      <c r="Q49" s="926"/>
      <c r="R49" s="927"/>
      <c r="S49" s="158" t="str">
        <f>IFERROR(ROUNDDOWN(Q49*VLOOKUP(N49,【参考】数式用!$AR$2:$AW$48,MATCH(P49,【参考】数式用!$AT$4:$AW$4)+2,FALSE)*0.5, 0), "")</f>
        <v/>
      </c>
      <c r="T49" s="530"/>
      <c r="U49" s="160" t="str">
        <f>IFERROR(IF(AG49&lt;&gt;"",Q49*VLOOKUP(N49,【参考】数式用!$AG$2:$AL$48,MATCH(P49,【参考】数式用!$AI$4:$AL$4,0)+2,0), ""), "")</f>
        <v/>
      </c>
      <c r="V49" s="42"/>
      <c r="W49" s="910"/>
      <c r="X49" s="911"/>
      <c r="Y49" s="43"/>
      <c r="Z49" s="49"/>
      <c r="AA49" s="159" t="str">
        <f>IFERROR(IF(Y49="ー", "", ROUNDDOWN(Z49*VLOOKUP(N49,【参考】数式用!$AR$2:$AW$48,MATCH(Y49,【参考】数式用!$AT$4:$AW$4)+2,FALSE)*0.5, 0)), "")</f>
        <v/>
      </c>
      <c r="AB49" s="50"/>
      <c r="AC49" s="989" t="str">
        <f>IFERROR(IF(AG49&lt;&gt;"",Z49*VLOOKUP(N49,【参考】数式用!$AG$2:$AL$48,MATCH(Y49,【参考】数式用!$AI$4:$AL$4,0)+2,0), ""), "")</f>
        <v/>
      </c>
      <c r="AD49" s="989"/>
      <c r="AE49" s="422"/>
      <c r="AF49" s="54"/>
      <c r="AG49" s="434" t="str">
        <f>IFERROR(VLOOKUP(O49, 【参考】数式用!$AY$5:$AY$13, 1, FALSE), "")</f>
        <v/>
      </c>
      <c r="AH49" s="435" t="str">
        <f>IFERROR(VLOOKUP(N49, 【参考】数式用!$BA$2:$BB$48, 2, FALSE), "")</f>
        <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05" t="str">
        <f>IF(基本情報入力シート!C75="","",基本情報入力シート!C75)</f>
        <v/>
      </c>
      <c r="C50" s="906"/>
      <c r="D50" s="906"/>
      <c r="E50" s="906"/>
      <c r="F50" s="906"/>
      <c r="G50" s="906"/>
      <c r="H50" s="906"/>
      <c r="I50" s="907"/>
      <c r="J50" s="418" t="str">
        <f>IF(基本情報入力シート!M75="","",基本情報入力シート!M75)</f>
        <v/>
      </c>
      <c r="K50" s="419" t="str">
        <f>IF(基本情報入力シート!R75="","",基本情報入力シート!R75)</f>
        <v/>
      </c>
      <c r="L50" s="419" t="str">
        <f>IF(基本情報入力シート!W75="","",基本情報入力シート!W75)</f>
        <v/>
      </c>
      <c r="M50" s="418" t="str">
        <f>IF(基本情報入力シート!X75="","",基本情報入力シート!X75)</f>
        <v/>
      </c>
      <c r="N50" s="161" t="str">
        <f>IF(基本情報入力シート!Y75="","",基本情報入力シート!Y75)</f>
        <v/>
      </c>
      <c r="O50" s="168"/>
      <c r="P50" s="527"/>
      <c r="Q50" s="926"/>
      <c r="R50" s="927"/>
      <c r="S50" s="158" t="str">
        <f>IFERROR(ROUNDDOWN(Q50*VLOOKUP(N50,【参考】数式用!$AR$2:$AW$48,MATCH(P50,【参考】数式用!$AT$4:$AW$4)+2,FALSE)*0.5, 0), "")</f>
        <v/>
      </c>
      <c r="T50" s="531"/>
      <c r="U50" s="160" t="str">
        <f>IFERROR(IF(AG50&lt;&gt;"",Q50*VLOOKUP(N50,【参考】数式用!$AG$2:$AL$48,MATCH(P50,【参考】数式用!$AI$4:$AL$4,0)+2,0), ""), "")</f>
        <v/>
      </c>
      <c r="V50" s="42"/>
      <c r="W50" s="910"/>
      <c r="X50" s="911"/>
      <c r="Y50" s="43"/>
      <c r="Z50" s="49"/>
      <c r="AA50" s="159" t="str">
        <f>IFERROR(IF(Y50="ー", "", ROUNDDOWN(Z50*VLOOKUP(N50,【参考】数式用!$AR$2:$AW$48,MATCH(Y50,【参考】数式用!$AT$4:$AW$4)+2,FALSE)*0.5, 0)), "")</f>
        <v/>
      </c>
      <c r="AB50" s="50"/>
      <c r="AC50" s="989" t="str">
        <f>IFERROR(IF(AG50&lt;&gt;"",Z50*VLOOKUP(N50,【参考】数式用!$AG$2:$AL$48,MATCH(Y50,【参考】数式用!$AI$4:$AL$4,0)+2,0), ""), "")</f>
        <v/>
      </c>
      <c r="AD50" s="989"/>
      <c r="AE50" s="422"/>
      <c r="AF50" s="54"/>
      <c r="AG50" s="434" t="str">
        <f>IFERROR(VLOOKUP(O50, 【参考】数式用!$AY$5:$AY$13, 1, FALSE), "")</f>
        <v/>
      </c>
      <c r="AH50" s="435" t="str">
        <f>IFERROR(VLOOKUP(N50, 【参考】数式用!$BA$2:$BB$48, 2, FALSE), "")</f>
        <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05" t="str">
        <f>IF(基本情報入力シート!C76="","",基本情報入力シート!C76)</f>
        <v/>
      </c>
      <c r="C51" s="906"/>
      <c r="D51" s="906"/>
      <c r="E51" s="906"/>
      <c r="F51" s="906"/>
      <c r="G51" s="906"/>
      <c r="H51" s="906"/>
      <c r="I51" s="907"/>
      <c r="J51" s="418" t="str">
        <f>IF(基本情報入力シート!M76="","",基本情報入力シート!M76)</f>
        <v/>
      </c>
      <c r="K51" s="419" t="str">
        <f>IF(基本情報入力シート!R76="","",基本情報入力シート!R76)</f>
        <v/>
      </c>
      <c r="L51" s="419" t="str">
        <f>IF(基本情報入力シート!W76="","",基本情報入力シート!W76)</f>
        <v/>
      </c>
      <c r="M51" s="418" t="str">
        <f>IF(基本情報入力シート!X76="","",基本情報入力シート!X76)</f>
        <v/>
      </c>
      <c r="N51" s="161" t="str">
        <f>IF(基本情報入力シート!Y76="","",基本情報入力シート!Y76)</f>
        <v/>
      </c>
      <c r="O51" s="168"/>
      <c r="P51" s="528"/>
      <c r="Q51" s="926"/>
      <c r="R51" s="927"/>
      <c r="S51" s="158" t="str">
        <f>IFERROR(ROUNDDOWN(Q51*VLOOKUP(N51,【参考】数式用!$AR$2:$AW$48,MATCH(P51,【参考】数式用!$AT$4:$AW$4)+2,FALSE)*0.5, 0), "")</f>
        <v/>
      </c>
      <c r="T51" s="530"/>
      <c r="U51" s="160" t="str">
        <f>IFERROR(IF(AG51&lt;&gt;"",Q51*VLOOKUP(N51,【参考】数式用!$AG$2:$AL$48,MATCH(P51,【参考】数式用!$AI$4:$AL$4,0)+2,0), ""), "")</f>
        <v/>
      </c>
      <c r="V51" s="42"/>
      <c r="W51" s="910"/>
      <c r="X51" s="911"/>
      <c r="Y51" s="43"/>
      <c r="Z51" s="49"/>
      <c r="AA51" s="159" t="str">
        <f>IFERROR(IF(Y51="ー", "", ROUNDDOWN(Z51*VLOOKUP(N51,【参考】数式用!$AR$2:$AW$48,MATCH(Y51,【参考】数式用!$AT$4:$AW$4)+2,FALSE)*0.5, 0)), "")</f>
        <v/>
      </c>
      <c r="AB51" s="50"/>
      <c r="AC51" s="989" t="str">
        <f>IFERROR(IF(AG51&lt;&gt;"",Z51*VLOOKUP(N51,【参考】数式用!$AG$2:$AL$48,MATCH(Y51,【参考】数式用!$AI$4:$AL$4,0)+2,0), ""), "")</f>
        <v/>
      </c>
      <c r="AD51" s="989"/>
      <c r="AE51" s="422"/>
      <c r="AF51" s="54"/>
      <c r="AG51" s="434" t="str">
        <f>IFERROR(VLOOKUP(O51, 【参考】数式用!$AY$5:$AY$13, 1, FALSE), "")</f>
        <v/>
      </c>
      <c r="AH51" s="435" t="str">
        <f>IFERROR(VLOOKUP(N51, 【参考】数式用!$BA$2:$BB$48, 2, FALSE), "")</f>
        <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05" t="str">
        <f>IF(基本情報入力シート!C77="","",基本情報入力シート!C77)</f>
        <v/>
      </c>
      <c r="C52" s="906"/>
      <c r="D52" s="906"/>
      <c r="E52" s="906"/>
      <c r="F52" s="906"/>
      <c r="G52" s="906"/>
      <c r="H52" s="906"/>
      <c r="I52" s="907"/>
      <c r="J52" s="418" t="str">
        <f>IF(基本情報入力シート!M77="","",基本情報入力シート!M77)</f>
        <v/>
      </c>
      <c r="K52" s="419" t="str">
        <f>IF(基本情報入力シート!R77="","",基本情報入力シート!R77)</f>
        <v/>
      </c>
      <c r="L52" s="419" t="str">
        <f>IF(基本情報入力シート!W77="","",基本情報入力シート!W77)</f>
        <v/>
      </c>
      <c r="M52" s="418" t="str">
        <f>IF(基本情報入力シート!X77="","",基本情報入力シート!X77)</f>
        <v/>
      </c>
      <c r="N52" s="161" t="str">
        <f>IF(基本情報入力シート!Y77="","",基本情報入力シート!Y77)</f>
        <v/>
      </c>
      <c r="O52" s="168"/>
      <c r="P52" s="528"/>
      <c r="Q52" s="926"/>
      <c r="R52" s="927"/>
      <c r="S52" s="158" t="str">
        <f>IFERROR(ROUNDDOWN(Q52*VLOOKUP(N52,【参考】数式用!$AR$2:$AW$48,MATCH(P52,【参考】数式用!$AT$4:$AW$4)+2,FALSE)*0.5, 0), "")</f>
        <v/>
      </c>
      <c r="T52" s="530"/>
      <c r="U52" s="160" t="str">
        <f>IFERROR(IF(AG52&lt;&gt;"",Q52*VLOOKUP(N52,【参考】数式用!$AG$2:$AL$48,MATCH(P52,【参考】数式用!$AI$4:$AL$4,0)+2,0), ""), "")</f>
        <v/>
      </c>
      <c r="V52" s="42"/>
      <c r="W52" s="910"/>
      <c r="X52" s="911"/>
      <c r="Y52" s="43"/>
      <c r="Z52" s="49"/>
      <c r="AA52" s="159" t="str">
        <f>IFERROR(IF(Y52="ー", "", ROUNDDOWN(Z52*VLOOKUP(N52,【参考】数式用!$AR$2:$AW$48,MATCH(Y52,【参考】数式用!$AT$4:$AW$4)+2,FALSE)*0.5, 0)), "")</f>
        <v/>
      </c>
      <c r="AB52" s="50"/>
      <c r="AC52" s="989" t="str">
        <f>IFERROR(IF(AG52&lt;&gt;"",Z52*VLOOKUP(N52,【参考】数式用!$AG$2:$AL$48,MATCH(Y52,【参考】数式用!$AI$4:$AL$4,0)+2,0), ""), "")</f>
        <v/>
      </c>
      <c r="AD52" s="989"/>
      <c r="AE52" s="422"/>
      <c r="AF52" s="54"/>
      <c r="AG52" s="434" t="str">
        <f>IFERROR(VLOOKUP(O52, 【参考】数式用!$AY$5:$AY$13, 1, FALSE), "")</f>
        <v/>
      </c>
      <c r="AH52" s="435" t="str">
        <f>IFERROR(VLOOKUP(N52, 【参考】数式用!$BA$2:$BB$48, 2, FALSE), "")</f>
        <v/>
      </c>
      <c r="AI52" s="436" t="str">
        <f t="shared" si="2"/>
        <v/>
      </c>
      <c r="AJ52" s="437" t="str">
        <f t="shared" si="3"/>
        <v/>
      </c>
      <c r="AK52" s="155"/>
      <c r="AL52" s="155"/>
      <c r="AM52" s="127"/>
      <c r="AN52" s="127"/>
      <c r="AO52" s="127"/>
      <c r="AP52" s="127"/>
      <c r="AQ52" s="127"/>
      <c r="AR52" s="127"/>
      <c r="AS52" s="127"/>
      <c r="AT52" s="127"/>
    </row>
    <row r="53" spans="1:46" s="126" customFormat="1" ht="30" customHeight="1">
      <c r="A53" s="157">
        <v>40</v>
      </c>
      <c r="B53" s="905" t="str">
        <f>IF(基本情報入力シート!C78="","",基本情報入力シート!C78)</f>
        <v/>
      </c>
      <c r="C53" s="906"/>
      <c r="D53" s="906"/>
      <c r="E53" s="906"/>
      <c r="F53" s="906"/>
      <c r="G53" s="906"/>
      <c r="H53" s="906"/>
      <c r="I53" s="907"/>
      <c r="J53" s="418" t="str">
        <f>IF(基本情報入力シート!M78="","",基本情報入力シート!M78)</f>
        <v/>
      </c>
      <c r="K53" s="419" t="str">
        <f>IF(基本情報入力シート!R78="","",基本情報入力シート!R78)</f>
        <v/>
      </c>
      <c r="L53" s="419" t="str">
        <f>IF(基本情報入力シート!W78="","",基本情報入力シート!W78)</f>
        <v/>
      </c>
      <c r="M53" s="418" t="str">
        <f>IF(基本情報入力シート!X78="","",基本情報入力シート!X78)</f>
        <v/>
      </c>
      <c r="N53" s="161" t="str">
        <f>IF(基本情報入力シート!Y78="","",基本情報入力シート!Y78)</f>
        <v/>
      </c>
      <c r="O53" s="168"/>
      <c r="P53" s="527"/>
      <c r="Q53" s="926"/>
      <c r="R53" s="927"/>
      <c r="S53" s="158" t="str">
        <f>IFERROR(ROUNDDOWN(Q53*VLOOKUP(N53,【参考】数式用!$AR$2:$AW$48,MATCH(P53,【参考】数式用!$AT$4:$AW$4)+2,FALSE)*0.5, 0), "")</f>
        <v/>
      </c>
      <c r="T53" s="531"/>
      <c r="U53" s="160" t="str">
        <f>IFERROR(IF(AG53&lt;&gt;"",Q53*VLOOKUP(N53,【参考】数式用!$AG$2:$AL$48,MATCH(P53,【参考】数式用!$AI$4:$AL$4,0)+2,0), ""), "")</f>
        <v/>
      </c>
      <c r="V53" s="42"/>
      <c r="W53" s="910"/>
      <c r="X53" s="911"/>
      <c r="Y53" s="43"/>
      <c r="Z53" s="49"/>
      <c r="AA53" s="159" t="str">
        <f>IFERROR(IF(Y53="ー", "", ROUNDDOWN(Z53*VLOOKUP(N53,【参考】数式用!$AR$2:$AW$48,MATCH(Y53,【参考】数式用!$AT$4:$AW$4)+2,FALSE)*0.5, 0)), "")</f>
        <v/>
      </c>
      <c r="AB53" s="50"/>
      <c r="AC53" s="989" t="str">
        <f>IFERROR(IF(AG53&lt;&gt;"",Z53*VLOOKUP(N53,【参考】数式用!$AG$2:$AL$48,MATCH(Y53,【参考】数式用!$AI$4:$AL$4,0)+2,0), ""), "")</f>
        <v/>
      </c>
      <c r="AD53" s="989"/>
      <c r="AE53" s="422"/>
      <c r="AF53" s="54"/>
      <c r="AG53" s="434" t="str">
        <f>IFERROR(VLOOKUP(O53, 【参考】数式用!$AY$5:$AY$13, 1, FALSE), "")</f>
        <v/>
      </c>
      <c r="AH53" s="435" t="str">
        <f>IFERROR(VLOOKUP(N53, 【参考】数式用!$BA$2:$BB$48, 2, FALSE), "")</f>
        <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05" t="str">
        <f>IF(基本情報入力シート!C79="","",基本情報入力シート!C79)</f>
        <v/>
      </c>
      <c r="C54" s="906"/>
      <c r="D54" s="906"/>
      <c r="E54" s="906"/>
      <c r="F54" s="906"/>
      <c r="G54" s="906"/>
      <c r="H54" s="906"/>
      <c r="I54" s="907"/>
      <c r="J54" s="418" t="str">
        <f>IF(基本情報入力シート!M79="","",基本情報入力シート!M79)</f>
        <v/>
      </c>
      <c r="K54" s="419" t="str">
        <f>IF(基本情報入力シート!R79="","",基本情報入力シート!R79)</f>
        <v/>
      </c>
      <c r="L54" s="419" t="str">
        <f>IF(基本情報入力シート!W79="","",基本情報入力シート!W79)</f>
        <v/>
      </c>
      <c r="M54" s="418" t="str">
        <f>IF(基本情報入力シート!X79="","",基本情報入力シート!X79)</f>
        <v/>
      </c>
      <c r="N54" s="161" t="str">
        <f>IF(基本情報入力シート!Y79="","",基本情報入力シート!Y79)</f>
        <v/>
      </c>
      <c r="O54" s="168"/>
      <c r="P54" s="527"/>
      <c r="Q54" s="926"/>
      <c r="R54" s="927"/>
      <c r="S54" s="158" t="str">
        <f>IFERROR(ROUNDDOWN(Q54*VLOOKUP(N54,【参考】数式用!$AR$2:$AW$48,MATCH(P54,【参考】数式用!$AT$4:$AW$4)+2,FALSE)*0.5, 0), "")</f>
        <v/>
      </c>
      <c r="T54" s="530"/>
      <c r="U54" s="160" t="str">
        <f>IFERROR(IF(AG54&lt;&gt;"",Q54*VLOOKUP(N54,【参考】数式用!$AG$2:$AL$48,MATCH(P54,【参考】数式用!$AI$4:$AL$4,0)+2,0), ""), "")</f>
        <v/>
      </c>
      <c r="V54" s="42"/>
      <c r="W54" s="910"/>
      <c r="X54" s="911"/>
      <c r="Y54" s="43"/>
      <c r="Z54" s="49"/>
      <c r="AA54" s="159" t="str">
        <f>IFERROR(IF(Y54="ー", "", ROUNDDOWN(Z54*VLOOKUP(N54,【参考】数式用!$AR$2:$AW$48,MATCH(Y54,【参考】数式用!$AT$4:$AW$4)+2,FALSE)*0.5, 0)), "")</f>
        <v/>
      </c>
      <c r="AB54" s="50"/>
      <c r="AC54" s="989" t="str">
        <f>IFERROR(IF(AG54&lt;&gt;"",Z54*VLOOKUP(N54,【参考】数式用!$AG$2:$AL$48,MATCH(Y54,【参考】数式用!$AI$4:$AL$4,0)+2,0), ""), "")</f>
        <v/>
      </c>
      <c r="AD54" s="989"/>
      <c r="AE54" s="422"/>
      <c r="AF54" s="54"/>
      <c r="AG54" s="434" t="str">
        <f>IFERROR(VLOOKUP(O54, 【参考】数式用!$AY$5:$AY$13, 1, FALSE), "")</f>
        <v/>
      </c>
      <c r="AH54" s="435" t="str">
        <f>IFERROR(VLOOKUP(N54, 【参考】数式用!$BA$2:$BB$48, 2, FALSE), "")</f>
        <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05" t="str">
        <f>IF(基本情報入力シート!C80="","",基本情報入力シート!C80)</f>
        <v/>
      </c>
      <c r="C55" s="906"/>
      <c r="D55" s="906"/>
      <c r="E55" s="906"/>
      <c r="F55" s="906"/>
      <c r="G55" s="906"/>
      <c r="H55" s="906"/>
      <c r="I55" s="907"/>
      <c r="J55" s="418" t="str">
        <f>IF(基本情報入力シート!M80="","",基本情報入力シート!M80)</f>
        <v/>
      </c>
      <c r="K55" s="419" t="str">
        <f>IF(基本情報入力シート!R80="","",基本情報入力シート!R80)</f>
        <v/>
      </c>
      <c r="L55" s="419" t="str">
        <f>IF(基本情報入力シート!W80="","",基本情報入力シート!W80)</f>
        <v/>
      </c>
      <c r="M55" s="418" t="str">
        <f>IF(基本情報入力シート!X80="","",基本情報入力シート!X80)</f>
        <v/>
      </c>
      <c r="N55" s="161" t="str">
        <f>IF(基本情報入力シート!Y80="","",基本情報入力シート!Y80)</f>
        <v/>
      </c>
      <c r="O55" s="168"/>
      <c r="P55" s="528"/>
      <c r="Q55" s="926"/>
      <c r="R55" s="927"/>
      <c r="S55" s="158" t="str">
        <f>IFERROR(ROUNDDOWN(Q55*VLOOKUP(N55,【参考】数式用!$AR$2:$AW$48,MATCH(P55,【参考】数式用!$AT$4:$AW$4)+2,FALSE)*0.5, 0), "")</f>
        <v/>
      </c>
      <c r="T55" s="530"/>
      <c r="U55" s="160" t="str">
        <f>IFERROR(IF(AG55&lt;&gt;"",Q55*VLOOKUP(N55,【参考】数式用!$AG$2:$AL$48,MATCH(P55,【参考】数式用!$AI$4:$AL$4,0)+2,0), ""), "")</f>
        <v/>
      </c>
      <c r="V55" s="42"/>
      <c r="W55" s="910"/>
      <c r="X55" s="911"/>
      <c r="Y55" s="43"/>
      <c r="Z55" s="49"/>
      <c r="AA55" s="159" t="str">
        <f>IFERROR(IF(Y55="ー", "", ROUNDDOWN(Z55*VLOOKUP(N55,【参考】数式用!$AR$2:$AW$48,MATCH(Y55,【参考】数式用!$AT$4:$AW$4)+2,FALSE)*0.5, 0)), "")</f>
        <v/>
      </c>
      <c r="AB55" s="50"/>
      <c r="AC55" s="989" t="str">
        <f>IFERROR(IF(AG55&lt;&gt;"",Z55*VLOOKUP(N55,【参考】数式用!$AG$2:$AL$48,MATCH(Y55,【参考】数式用!$AI$4:$AL$4,0)+2,0), ""), "")</f>
        <v/>
      </c>
      <c r="AD55" s="989"/>
      <c r="AE55" s="422"/>
      <c r="AF55" s="54"/>
      <c r="AG55" s="434" t="str">
        <f>IFERROR(VLOOKUP(O55, 【参考】数式用!$AY$5:$AY$13, 1, FALSE), "")</f>
        <v/>
      </c>
      <c r="AH55" s="435" t="str">
        <f>IFERROR(VLOOKUP(N55, 【参考】数式用!$BA$2:$BB$48, 2, FALSE), "")</f>
        <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05" t="str">
        <f>IF(基本情報入力シート!C81="","",基本情報入力シート!C81)</f>
        <v/>
      </c>
      <c r="C56" s="906"/>
      <c r="D56" s="906"/>
      <c r="E56" s="906"/>
      <c r="F56" s="906"/>
      <c r="G56" s="906"/>
      <c r="H56" s="906"/>
      <c r="I56" s="907"/>
      <c r="J56" s="418" t="str">
        <f>IF(基本情報入力シート!M81="","",基本情報入力シート!M81)</f>
        <v/>
      </c>
      <c r="K56" s="419" t="str">
        <f>IF(基本情報入力シート!R81="","",基本情報入力シート!R81)</f>
        <v/>
      </c>
      <c r="L56" s="419" t="str">
        <f>IF(基本情報入力シート!W81="","",基本情報入力シート!W81)</f>
        <v/>
      </c>
      <c r="M56" s="418" t="str">
        <f>IF(基本情報入力シート!X81="","",基本情報入力シート!X81)</f>
        <v/>
      </c>
      <c r="N56" s="161" t="str">
        <f>IF(基本情報入力シート!Y81="","",基本情報入力シート!Y81)</f>
        <v/>
      </c>
      <c r="O56" s="168"/>
      <c r="P56" s="528"/>
      <c r="Q56" s="926"/>
      <c r="R56" s="927"/>
      <c r="S56" s="158" t="str">
        <f>IFERROR(ROUNDDOWN(Q56*VLOOKUP(N56,【参考】数式用!$AR$2:$AW$48,MATCH(P56,【参考】数式用!$AT$4:$AW$4)+2,FALSE)*0.5, 0), "")</f>
        <v/>
      </c>
      <c r="T56" s="531"/>
      <c r="U56" s="160" t="str">
        <f>IFERROR(IF(AG56&lt;&gt;"",Q56*VLOOKUP(N56,【参考】数式用!$AG$2:$AL$48,MATCH(P56,【参考】数式用!$AI$4:$AL$4,0)+2,0), ""), "")</f>
        <v/>
      </c>
      <c r="V56" s="42"/>
      <c r="W56" s="910"/>
      <c r="X56" s="911"/>
      <c r="Y56" s="43"/>
      <c r="Z56" s="49"/>
      <c r="AA56" s="159" t="str">
        <f>IFERROR(IF(Y56="ー", "", ROUNDDOWN(Z56*VLOOKUP(N56,【参考】数式用!$AR$2:$AW$48,MATCH(Y56,【参考】数式用!$AT$4:$AW$4)+2,FALSE)*0.5, 0)), "")</f>
        <v/>
      </c>
      <c r="AB56" s="50"/>
      <c r="AC56" s="989" t="str">
        <f>IFERROR(IF(AG56&lt;&gt;"",Z56*VLOOKUP(N56,【参考】数式用!$AG$2:$AL$48,MATCH(Y56,【参考】数式用!$AI$4:$AL$4,0)+2,0), ""), "")</f>
        <v/>
      </c>
      <c r="AD56" s="989"/>
      <c r="AE56" s="422"/>
      <c r="AF56" s="54"/>
      <c r="AG56" s="434" t="str">
        <f>IFERROR(VLOOKUP(O56, 【参考】数式用!$AY$5:$AY$13, 1, FALSE), "")</f>
        <v/>
      </c>
      <c r="AH56" s="435" t="str">
        <f>IFERROR(VLOOKUP(N56, 【参考】数式用!$BA$2:$BB$48, 2, FALSE), "")</f>
        <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05" t="str">
        <f>IF(基本情報入力シート!C82="","",基本情報入力シート!C82)</f>
        <v/>
      </c>
      <c r="C57" s="906"/>
      <c r="D57" s="906"/>
      <c r="E57" s="906"/>
      <c r="F57" s="906"/>
      <c r="G57" s="906"/>
      <c r="H57" s="906"/>
      <c r="I57" s="907"/>
      <c r="J57" s="418" t="str">
        <f>IF(基本情報入力シート!M82="","",基本情報入力シート!M82)</f>
        <v/>
      </c>
      <c r="K57" s="419" t="str">
        <f>IF(基本情報入力シート!R82="","",基本情報入力シート!R82)</f>
        <v/>
      </c>
      <c r="L57" s="419" t="str">
        <f>IF(基本情報入力シート!W82="","",基本情報入力シート!W82)</f>
        <v/>
      </c>
      <c r="M57" s="418" t="str">
        <f>IF(基本情報入力シート!X82="","",基本情報入力シート!X82)</f>
        <v/>
      </c>
      <c r="N57" s="161" t="str">
        <f>IF(基本情報入力シート!Y82="","",基本情報入力シート!Y82)</f>
        <v/>
      </c>
      <c r="O57" s="168"/>
      <c r="P57" s="527"/>
      <c r="Q57" s="926"/>
      <c r="R57" s="927"/>
      <c r="S57" s="158" t="str">
        <f>IFERROR(ROUNDDOWN(Q57*VLOOKUP(N57,【参考】数式用!$AR$2:$AW$48,MATCH(P57,【参考】数式用!$AT$4:$AW$4)+2,FALSE)*0.5, 0), "")</f>
        <v/>
      </c>
      <c r="T57" s="530"/>
      <c r="U57" s="160" t="str">
        <f>IFERROR(IF(AG57&lt;&gt;"",Q57*VLOOKUP(N57,【参考】数式用!$AG$2:$AL$48,MATCH(P57,【参考】数式用!$AI$4:$AL$4,0)+2,0), ""), "")</f>
        <v/>
      </c>
      <c r="V57" s="42"/>
      <c r="W57" s="910"/>
      <c r="X57" s="911"/>
      <c r="Y57" s="43"/>
      <c r="Z57" s="49"/>
      <c r="AA57" s="159" t="str">
        <f>IFERROR(IF(Y57="ー", "", ROUNDDOWN(Z57*VLOOKUP(N57,【参考】数式用!$AR$2:$AW$48,MATCH(Y57,【参考】数式用!$AT$4:$AW$4)+2,FALSE)*0.5, 0)), "")</f>
        <v/>
      </c>
      <c r="AB57" s="50"/>
      <c r="AC57" s="989" t="str">
        <f>IFERROR(IF(AG57&lt;&gt;"",Z57*VLOOKUP(N57,【参考】数式用!$AG$2:$AL$48,MATCH(Y57,【参考】数式用!$AI$4:$AL$4,0)+2,0), ""), "")</f>
        <v/>
      </c>
      <c r="AD57" s="989"/>
      <c r="AE57" s="422"/>
      <c r="AF57" s="54"/>
      <c r="AG57" s="434" t="str">
        <f>IFERROR(VLOOKUP(O57, 【参考】数式用!$AY$5:$AY$13, 1, FALSE), "")</f>
        <v/>
      </c>
      <c r="AH57" s="435" t="str">
        <f>IFERROR(VLOOKUP(N57, 【参考】数式用!$BA$2:$BB$48, 2, FALSE), "")</f>
        <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05" t="str">
        <f>IF(基本情報入力シート!C83="","",基本情報入力シート!C83)</f>
        <v/>
      </c>
      <c r="C58" s="906"/>
      <c r="D58" s="906"/>
      <c r="E58" s="906"/>
      <c r="F58" s="906"/>
      <c r="G58" s="906"/>
      <c r="H58" s="906"/>
      <c r="I58" s="907"/>
      <c r="J58" s="418" t="str">
        <f>IF(基本情報入力シート!M83="","",基本情報入力シート!M83)</f>
        <v/>
      </c>
      <c r="K58" s="419" t="str">
        <f>IF(基本情報入力シート!R83="","",基本情報入力シート!R83)</f>
        <v/>
      </c>
      <c r="L58" s="419" t="str">
        <f>IF(基本情報入力シート!W83="","",基本情報入力シート!W83)</f>
        <v/>
      </c>
      <c r="M58" s="418" t="str">
        <f>IF(基本情報入力シート!X83="","",基本情報入力シート!X83)</f>
        <v/>
      </c>
      <c r="N58" s="161" t="str">
        <f>IF(基本情報入力シート!Y83="","",基本情報入力シート!Y83)</f>
        <v/>
      </c>
      <c r="O58" s="168"/>
      <c r="P58" s="528"/>
      <c r="Q58" s="926"/>
      <c r="R58" s="927"/>
      <c r="S58" s="158" t="str">
        <f>IFERROR(ROUNDDOWN(Q58*VLOOKUP(N58,【参考】数式用!$AR$2:$AW$48,MATCH(P58,【参考】数式用!$AT$4:$AW$4)+2,FALSE)*0.5, 0), "")</f>
        <v/>
      </c>
      <c r="T58" s="530"/>
      <c r="U58" s="160" t="str">
        <f>IFERROR(IF(AG58&lt;&gt;"",Q58*VLOOKUP(N58,【参考】数式用!$AG$2:$AL$48,MATCH(P58,【参考】数式用!$AI$4:$AL$4,0)+2,0), ""), "")</f>
        <v/>
      </c>
      <c r="V58" s="42"/>
      <c r="W58" s="910"/>
      <c r="X58" s="911"/>
      <c r="Y58" s="43"/>
      <c r="Z58" s="49"/>
      <c r="AA58" s="159" t="str">
        <f>IFERROR(IF(Y58="ー", "", ROUNDDOWN(Z58*VLOOKUP(N58,【参考】数式用!$AR$2:$AW$48,MATCH(Y58,【参考】数式用!$AT$4:$AW$4)+2,FALSE)*0.5, 0)), "")</f>
        <v/>
      </c>
      <c r="AB58" s="50"/>
      <c r="AC58" s="989" t="str">
        <f>IFERROR(IF(AG58&lt;&gt;"",Z58*VLOOKUP(N58,【参考】数式用!$AG$2:$AL$48,MATCH(Y58,【参考】数式用!$AI$4:$AL$4,0)+2,0), ""), "")</f>
        <v/>
      </c>
      <c r="AD58" s="989"/>
      <c r="AE58" s="422"/>
      <c r="AF58" s="54"/>
      <c r="AG58" s="434" t="str">
        <f>IFERROR(VLOOKUP(O58, 【参考】数式用!$AY$5:$AY$13, 1, FALSE), "")</f>
        <v/>
      </c>
      <c r="AH58" s="435" t="str">
        <f>IFERROR(VLOOKUP(N58, 【参考】数式用!$BA$2:$BB$48, 2, FALSE), "")</f>
        <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05" t="str">
        <f>IF(基本情報入力シート!C84="","",基本情報入力シート!C84)</f>
        <v/>
      </c>
      <c r="C59" s="906"/>
      <c r="D59" s="906"/>
      <c r="E59" s="906"/>
      <c r="F59" s="906"/>
      <c r="G59" s="906"/>
      <c r="H59" s="906"/>
      <c r="I59" s="907"/>
      <c r="J59" s="418" t="str">
        <f>IF(基本情報入力シート!M84="","",基本情報入力シート!M84)</f>
        <v/>
      </c>
      <c r="K59" s="419" t="str">
        <f>IF(基本情報入力シート!R84="","",基本情報入力シート!R84)</f>
        <v/>
      </c>
      <c r="L59" s="419" t="str">
        <f>IF(基本情報入力シート!W84="","",基本情報入力シート!W84)</f>
        <v/>
      </c>
      <c r="M59" s="418" t="str">
        <f>IF(基本情報入力シート!X84="","",基本情報入力シート!X84)</f>
        <v/>
      </c>
      <c r="N59" s="161" t="str">
        <f>IF(基本情報入力シート!Y84="","",基本情報入力シート!Y84)</f>
        <v/>
      </c>
      <c r="O59" s="168"/>
      <c r="P59" s="528"/>
      <c r="Q59" s="926"/>
      <c r="R59" s="927"/>
      <c r="S59" s="158" t="str">
        <f>IFERROR(ROUNDDOWN(Q59*VLOOKUP(N59,【参考】数式用!$AR$2:$AW$48,MATCH(P59,【参考】数式用!$AT$4:$AW$4)+2,FALSE)*0.5, 0), "")</f>
        <v/>
      </c>
      <c r="T59" s="531"/>
      <c r="U59" s="160" t="str">
        <f>IFERROR(IF(AG59&lt;&gt;"",Q59*VLOOKUP(N59,【参考】数式用!$AG$2:$AL$48,MATCH(P59,【参考】数式用!$AI$4:$AL$4,0)+2,0), ""), "")</f>
        <v/>
      </c>
      <c r="V59" s="42"/>
      <c r="W59" s="910"/>
      <c r="X59" s="911"/>
      <c r="Y59" s="43"/>
      <c r="Z59" s="49"/>
      <c r="AA59" s="159" t="str">
        <f>IFERROR(IF(Y59="ー", "", ROUNDDOWN(Z59*VLOOKUP(N59,【参考】数式用!$AR$2:$AW$48,MATCH(Y59,【参考】数式用!$AT$4:$AW$4)+2,FALSE)*0.5, 0)), "")</f>
        <v/>
      </c>
      <c r="AB59" s="50"/>
      <c r="AC59" s="989" t="str">
        <f>IFERROR(IF(AG59&lt;&gt;"",Z59*VLOOKUP(N59,【参考】数式用!$AG$2:$AL$48,MATCH(Y59,【参考】数式用!$AI$4:$AL$4,0)+2,0), ""), "")</f>
        <v/>
      </c>
      <c r="AD59" s="989"/>
      <c r="AE59" s="422"/>
      <c r="AF59" s="54"/>
      <c r="AG59" s="434" t="str">
        <f>IFERROR(VLOOKUP(O59, 【参考】数式用!$AY$5:$AY$13, 1, FALSE), "")</f>
        <v/>
      </c>
      <c r="AH59" s="435" t="str">
        <f>IFERROR(VLOOKUP(N59, 【参考】数式用!$BA$2:$BB$48, 2, FALSE), "")</f>
        <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05" t="str">
        <f>IF(基本情報入力シート!C85="","",基本情報入力シート!C85)</f>
        <v/>
      </c>
      <c r="C60" s="906"/>
      <c r="D60" s="906"/>
      <c r="E60" s="906"/>
      <c r="F60" s="906"/>
      <c r="G60" s="906"/>
      <c r="H60" s="906"/>
      <c r="I60" s="907"/>
      <c r="J60" s="418" t="str">
        <f>IF(基本情報入力シート!M85="","",基本情報入力シート!M85)</f>
        <v/>
      </c>
      <c r="K60" s="419" t="str">
        <f>IF(基本情報入力シート!R85="","",基本情報入力シート!R85)</f>
        <v/>
      </c>
      <c r="L60" s="419" t="str">
        <f>IF(基本情報入力シート!W85="","",基本情報入力シート!W85)</f>
        <v/>
      </c>
      <c r="M60" s="418" t="str">
        <f>IF(基本情報入力シート!X85="","",基本情報入力シート!X85)</f>
        <v/>
      </c>
      <c r="N60" s="161" t="str">
        <f>IF(基本情報入力シート!Y85="","",基本情報入力シート!Y85)</f>
        <v/>
      </c>
      <c r="O60" s="168"/>
      <c r="P60" s="528"/>
      <c r="Q60" s="926"/>
      <c r="R60" s="927"/>
      <c r="S60" s="158" t="str">
        <f>IFERROR(ROUNDDOWN(Q60*VLOOKUP(N60,【参考】数式用!$AR$2:$AW$48,MATCH(P60,【参考】数式用!$AT$4:$AW$4)+2,FALSE)*0.5, 0), "")</f>
        <v/>
      </c>
      <c r="T60" s="530"/>
      <c r="U60" s="160" t="str">
        <f>IFERROR(IF(AG60&lt;&gt;"",Q60*VLOOKUP(N60,【参考】数式用!$AG$2:$AL$48,MATCH(P60,【参考】数式用!$AI$4:$AL$4,0)+2,0), ""), "")</f>
        <v/>
      </c>
      <c r="V60" s="42"/>
      <c r="W60" s="910"/>
      <c r="X60" s="911"/>
      <c r="Y60" s="43"/>
      <c r="Z60" s="49"/>
      <c r="AA60" s="159" t="str">
        <f>IFERROR(IF(Y60="ー", "", ROUNDDOWN(Z60*VLOOKUP(N60,【参考】数式用!$AR$2:$AW$48,MATCH(Y60,【参考】数式用!$AT$4:$AW$4)+2,FALSE)*0.5, 0)), "")</f>
        <v/>
      </c>
      <c r="AB60" s="50"/>
      <c r="AC60" s="989" t="str">
        <f>IFERROR(IF(AG60&lt;&gt;"",Z60*VLOOKUP(N60,【参考】数式用!$AG$2:$AL$48,MATCH(Y60,【参考】数式用!$AI$4:$AL$4,0)+2,0), ""), "")</f>
        <v/>
      </c>
      <c r="AD60" s="989"/>
      <c r="AE60" s="422"/>
      <c r="AF60" s="54"/>
      <c r="AG60" s="434" t="str">
        <f>IFERROR(VLOOKUP(O60, 【参考】数式用!$AY$5:$AY$13, 1, FALSE), "")</f>
        <v/>
      </c>
      <c r="AH60" s="435" t="str">
        <f>IFERROR(VLOOKUP(N60, 【参考】数式用!$BA$2:$BB$48, 2, FALSE), "")</f>
        <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05" t="str">
        <f>IF(基本情報入力シート!C86="","",基本情報入力シート!C86)</f>
        <v/>
      </c>
      <c r="C61" s="906"/>
      <c r="D61" s="906"/>
      <c r="E61" s="906"/>
      <c r="F61" s="906"/>
      <c r="G61" s="906"/>
      <c r="H61" s="906"/>
      <c r="I61" s="907"/>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908"/>
      <c r="R61" s="909"/>
      <c r="S61" s="158" t="str">
        <f>IFERROR(ROUNDDOWN(Q61*VLOOKUP(N61,【参考】数式用!$AR$2:$AW$48,MATCH(P61,【参考】数式用!$AT$4:$AW$4)+2,FALSE)*0.5, 0), "")</f>
        <v/>
      </c>
      <c r="T61" s="42"/>
      <c r="U61" s="160" t="str">
        <f>IFERROR(IF(AG61&lt;&gt;"",Q61*VLOOKUP(N61,【参考】数式用!$AG$2:$AL$48,MATCH(P61,【参考】数式用!$AI$4:$AL$4,0)+2,0), ""), "")</f>
        <v/>
      </c>
      <c r="V61" s="42"/>
      <c r="W61" s="910"/>
      <c r="X61" s="911"/>
      <c r="Y61" s="43"/>
      <c r="Z61" s="49"/>
      <c r="AA61" s="159" t="str">
        <f>IFERROR(IF(Y61="ー", "", ROUNDDOWN(Z61*VLOOKUP(N61,【参考】数式用!$AR$2:$AW$48,MATCH(Y61,【参考】数式用!$AT$4:$AW$4)+2,FALSE)*0.5, 0)), "")</f>
        <v/>
      </c>
      <c r="AB61" s="50"/>
      <c r="AC61" s="989" t="str">
        <f>IFERROR(IF(AG61&lt;&gt;"",Z61*VLOOKUP(N61,【参考】数式用!$AG$2:$AL$48,MATCH(Y61,【参考】数式用!$AI$4:$AL$4,0)+2,0), ""), "")</f>
        <v/>
      </c>
      <c r="AD61" s="989"/>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05" t="str">
        <f>IF(基本情報入力シート!C87="","",基本情報入力シート!C87)</f>
        <v/>
      </c>
      <c r="C62" s="906"/>
      <c r="D62" s="906"/>
      <c r="E62" s="906"/>
      <c r="F62" s="906"/>
      <c r="G62" s="906"/>
      <c r="H62" s="906"/>
      <c r="I62" s="907"/>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908"/>
      <c r="R62" s="909"/>
      <c r="S62" s="158" t="str">
        <f>IFERROR(ROUNDDOWN(Q62*VLOOKUP(N62,【参考】数式用!$AR$2:$AW$48,MATCH(P62,【参考】数式用!$AT$4:$AW$4)+2,FALSE)*0.5, 0), "")</f>
        <v/>
      </c>
      <c r="T62" s="48"/>
      <c r="U62" s="160" t="str">
        <f>IFERROR(IF(AG62&lt;&gt;"",Q62*VLOOKUP(N62,【参考】数式用!$AG$2:$AL$48,MATCH(P62,【参考】数式用!$AI$4:$AL$4,0)+2,0), ""), "")</f>
        <v/>
      </c>
      <c r="V62" s="42"/>
      <c r="W62" s="910"/>
      <c r="X62" s="911"/>
      <c r="Y62" s="43"/>
      <c r="Z62" s="49"/>
      <c r="AA62" s="159" t="str">
        <f>IFERROR(IF(Y62="ー", "", ROUNDDOWN(Z62*VLOOKUP(N62,【参考】数式用!$AR$2:$AW$48,MATCH(Y62,【参考】数式用!$AT$4:$AW$4)+2,FALSE)*0.5, 0)), "")</f>
        <v/>
      </c>
      <c r="AB62" s="50"/>
      <c r="AC62" s="989" t="str">
        <f>IFERROR(IF(AG62&lt;&gt;"",Z62*VLOOKUP(N62,【参考】数式用!$AG$2:$AL$48,MATCH(Y62,【参考】数式用!$AI$4:$AL$4,0)+2,0), ""), "")</f>
        <v/>
      </c>
      <c r="AD62" s="989"/>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05" t="str">
        <f>IF(基本情報入力シート!C88="","",基本情報入力シート!C88)</f>
        <v/>
      </c>
      <c r="C63" s="906"/>
      <c r="D63" s="906"/>
      <c r="E63" s="906"/>
      <c r="F63" s="906"/>
      <c r="G63" s="906"/>
      <c r="H63" s="906"/>
      <c r="I63" s="907"/>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908"/>
      <c r="R63" s="909"/>
      <c r="S63" s="158" t="str">
        <f>IFERROR(ROUNDDOWN(Q63*VLOOKUP(N63,【参考】数式用!$AR$2:$AW$48,MATCH(P63,【参考】数式用!$AT$4:$AW$4)+2,FALSE)*0.5, 0), "")</f>
        <v/>
      </c>
      <c r="T63" s="48"/>
      <c r="U63" s="160" t="str">
        <f>IFERROR(IF(AG63&lt;&gt;"",Q63*VLOOKUP(N63,【参考】数式用!$AG$2:$AL$48,MATCH(P63,【参考】数式用!$AI$4:$AL$4,0)+2,0), ""), "")</f>
        <v/>
      </c>
      <c r="V63" s="42"/>
      <c r="W63" s="910"/>
      <c r="X63" s="911"/>
      <c r="Y63" s="43"/>
      <c r="Z63" s="49"/>
      <c r="AA63" s="159" t="str">
        <f>IFERROR(IF(Y63="ー", "", ROUNDDOWN(Z63*VLOOKUP(N63,【参考】数式用!$AR$2:$AW$48,MATCH(Y63,【参考】数式用!$AT$4:$AW$4)+2,FALSE)*0.5, 0)), "")</f>
        <v/>
      </c>
      <c r="AB63" s="50"/>
      <c r="AC63" s="989" t="str">
        <f>IFERROR(IF(AG63&lt;&gt;"",Z63*VLOOKUP(N63,【参考】数式用!$AG$2:$AL$48,MATCH(Y63,【参考】数式用!$AI$4:$AL$4,0)+2,0), ""), "")</f>
        <v/>
      </c>
      <c r="AD63" s="989"/>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05" t="str">
        <f>IF(基本情報入力シート!C89="","",基本情報入力シート!C89)</f>
        <v/>
      </c>
      <c r="C64" s="906"/>
      <c r="D64" s="906"/>
      <c r="E64" s="906"/>
      <c r="F64" s="906"/>
      <c r="G64" s="906"/>
      <c r="H64" s="906"/>
      <c r="I64" s="907"/>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908"/>
      <c r="R64" s="909"/>
      <c r="S64" s="158" t="str">
        <f>IFERROR(ROUNDDOWN(Q64*VLOOKUP(N64,【参考】数式用!$AR$2:$AW$48,MATCH(P64,【参考】数式用!$AT$4:$AW$4)+2,FALSE)*0.5, 0), "")</f>
        <v/>
      </c>
      <c r="T64" s="48"/>
      <c r="U64" s="160" t="str">
        <f>IFERROR(IF(AG64&lt;&gt;"",Q64*VLOOKUP(N64,【参考】数式用!$AG$2:$AL$48,MATCH(P64,【参考】数式用!$AI$4:$AL$4,0)+2,0), ""), "")</f>
        <v/>
      </c>
      <c r="V64" s="42"/>
      <c r="W64" s="910"/>
      <c r="X64" s="911"/>
      <c r="Y64" s="43"/>
      <c r="Z64" s="49"/>
      <c r="AA64" s="159" t="str">
        <f>IFERROR(IF(Y64="ー", "", ROUNDDOWN(Z64*VLOOKUP(N64,【参考】数式用!$AR$2:$AW$48,MATCH(Y64,【参考】数式用!$AT$4:$AW$4)+2,FALSE)*0.5, 0)), "")</f>
        <v/>
      </c>
      <c r="AB64" s="50"/>
      <c r="AC64" s="989" t="str">
        <f>IFERROR(IF(AG64&lt;&gt;"",Z64*VLOOKUP(N64,【参考】数式用!$AG$2:$AL$48,MATCH(Y64,【参考】数式用!$AI$4:$AL$4,0)+2,0), ""), "")</f>
        <v/>
      </c>
      <c r="AD64" s="989"/>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05" t="str">
        <f>IF(基本情報入力シート!C90="","",基本情報入力シート!C90)</f>
        <v/>
      </c>
      <c r="C65" s="906"/>
      <c r="D65" s="906"/>
      <c r="E65" s="906"/>
      <c r="F65" s="906"/>
      <c r="G65" s="906"/>
      <c r="H65" s="906"/>
      <c r="I65" s="907"/>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908"/>
      <c r="R65" s="909"/>
      <c r="S65" s="158" t="str">
        <f>IFERROR(ROUNDDOWN(Q65*VLOOKUP(N65,【参考】数式用!$AR$2:$AW$48,MATCH(P65,【参考】数式用!$AT$4:$AW$4)+2,FALSE)*0.5, 0), "")</f>
        <v/>
      </c>
      <c r="T65" s="48"/>
      <c r="U65" s="160" t="str">
        <f>IFERROR(IF(AG65&lt;&gt;"",Q65*VLOOKUP(N65,【参考】数式用!$AG$2:$AL$48,MATCH(P65,【参考】数式用!$AI$4:$AL$4,0)+2,0), ""), "")</f>
        <v/>
      </c>
      <c r="V65" s="42"/>
      <c r="W65" s="910"/>
      <c r="X65" s="911"/>
      <c r="Y65" s="43"/>
      <c r="Z65" s="49"/>
      <c r="AA65" s="159" t="str">
        <f>IFERROR(IF(Y65="ー", "", ROUNDDOWN(Z65*VLOOKUP(N65,【参考】数式用!$AR$2:$AW$48,MATCH(Y65,【参考】数式用!$AT$4:$AW$4)+2,FALSE)*0.5, 0)), "")</f>
        <v/>
      </c>
      <c r="AB65" s="50"/>
      <c r="AC65" s="989" t="str">
        <f>IFERROR(IF(AG65&lt;&gt;"",Z65*VLOOKUP(N65,【参考】数式用!$AG$2:$AL$48,MATCH(Y65,【参考】数式用!$AI$4:$AL$4,0)+2,0), ""), "")</f>
        <v/>
      </c>
      <c r="AD65" s="989"/>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05" t="str">
        <f>IF(基本情報入力シート!C91="","",基本情報入力シート!C91)</f>
        <v/>
      </c>
      <c r="C66" s="906"/>
      <c r="D66" s="906"/>
      <c r="E66" s="906"/>
      <c r="F66" s="906"/>
      <c r="G66" s="906"/>
      <c r="H66" s="906"/>
      <c r="I66" s="907"/>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908"/>
      <c r="R66" s="909"/>
      <c r="S66" s="158" t="str">
        <f>IFERROR(ROUNDDOWN(Q66*VLOOKUP(N66,【参考】数式用!$AR$2:$AW$48,MATCH(P66,【参考】数式用!$AT$4:$AW$4)+2,FALSE)*0.5, 0), "")</f>
        <v/>
      </c>
      <c r="T66" s="48"/>
      <c r="U66" s="160" t="str">
        <f>IFERROR(IF(AG66&lt;&gt;"",Q66*VLOOKUP(N66,【参考】数式用!$AG$2:$AL$48,MATCH(P66,【参考】数式用!$AI$4:$AL$4,0)+2,0), ""), "")</f>
        <v/>
      </c>
      <c r="V66" s="42"/>
      <c r="W66" s="910"/>
      <c r="X66" s="911"/>
      <c r="Y66" s="43"/>
      <c r="Z66" s="49"/>
      <c r="AA66" s="159" t="str">
        <f>IFERROR(IF(Y66="ー", "", ROUNDDOWN(Z66*VLOOKUP(N66,【参考】数式用!$AR$2:$AW$48,MATCH(Y66,【参考】数式用!$AT$4:$AW$4)+2,FALSE)*0.5, 0)), "")</f>
        <v/>
      </c>
      <c r="AB66" s="50"/>
      <c r="AC66" s="989" t="str">
        <f>IFERROR(IF(AG66&lt;&gt;"",Z66*VLOOKUP(N66,【参考】数式用!$AG$2:$AL$48,MATCH(Y66,【参考】数式用!$AI$4:$AL$4,0)+2,0), ""), "")</f>
        <v/>
      </c>
      <c r="AD66" s="989"/>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05" t="str">
        <f>IF(基本情報入力シート!C92="","",基本情報入力シート!C92)</f>
        <v/>
      </c>
      <c r="C67" s="906"/>
      <c r="D67" s="906"/>
      <c r="E67" s="906"/>
      <c r="F67" s="906"/>
      <c r="G67" s="906"/>
      <c r="H67" s="906"/>
      <c r="I67" s="907"/>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908"/>
      <c r="R67" s="909"/>
      <c r="S67" s="158" t="str">
        <f>IFERROR(ROUNDDOWN(Q67*VLOOKUP(N67,【参考】数式用!$AR$2:$AW$48,MATCH(P67,【参考】数式用!$AT$4:$AW$4)+2,FALSE)*0.5, 0), "")</f>
        <v/>
      </c>
      <c r="T67" s="48"/>
      <c r="U67" s="160" t="str">
        <f>IFERROR(IF(AG67&lt;&gt;"",Q67*VLOOKUP(N67,【参考】数式用!$AG$2:$AL$48,MATCH(P67,【参考】数式用!$AI$4:$AL$4,0)+2,0), ""), "")</f>
        <v/>
      </c>
      <c r="V67" s="42"/>
      <c r="W67" s="910"/>
      <c r="X67" s="911"/>
      <c r="Y67" s="43"/>
      <c r="Z67" s="49"/>
      <c r="AA67" s="159" t="str">
        <f>IFERROR(IF(Y67="ー", "", ROUNDDOWN(Z67*VLOOKUP(N67,【参考】数式用!$AR$2:$AW$48,MATCH(Y67,【参考】数式用!$AT$4:$AW$4)+2,FALSE)*0.5, 0)), "")</f>
        <v/>
      </c>
      <c r="AB67" s="50"/>
      <c r="AC67" s="989" t="str">
        <f>IFERROR(IF(AG67&lt;&gt;"",Z67*VLOOKUP(N67,【参考】数式用!$AG$2:$AL$48,MATCH(Y67,【参考】数式用!$AI$4:$AL$4,0)+2,0), ""), "")</f>
        <v/>
      </c>
      <c r="AD67" s="989"/>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05" t="str">
        <f>IF(基本情報入力シート!C93="","",基本情報入力シート!C93)</f>
        <v/>
      </c>
      <c r="C68" s="906"/>
      <c r="D68" s="906"/>
      <c r="E68" s="906"/>
      <c r="F68" s="906"/>
      <c r="G68" s="906"/>
      <c r="H68" s="906"/>
      <c r="I68" s="907"/>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908"/>
      <c r="R68" s="909"/>
      <c r="S68" s="158" t="str">
        <f>IFERROR(ROUNDDOWN(Q68*VLOOKUP(N68,【参考】数式用!$AR$2:$AW$48,MATCH(P68,【参考】数式用!$AT$4:$AW$4)+2,FALSE)*0.5, 0), "")</f>
        <v/>
      </c>
      <c r="T68" s="48"/>
      <c r="U68" s="160" t="str">
        <f>IFERROR(IF(AG68&lt;&gt;"",Q68*VLOOKUP(N68,【参考】数式用!$AG$2:$AL$48,MATCH(P68,【参考】数式用!$AI$4:$AL$4,0)+2,0), ""), "")</f>
        <v/>
      </c>
      <c r="V68" s="42"/>
      <c r="W68" s="910"/>
      <c r="X68" s="911"/>
      <c r="Y68" s="43"/>
      <c r="Z68" s="49"/>
      <c r="AA68" s="159" t="str">
        <f>IFERROR(IF(Y68="ー", "", ROUNDDOWN(Z68*VLOOKUP(N68,【参考】数式用!$AR$2:$AW$48,MATCH(Y68,【参考】数式用!$AT$4:$AW$4)+2,FALSE)*0.5, 0)), "")</f>
        <v/>
      </c>
      <c r="AB68" s="50"/>
      <c r="AC68" s="989" t="str">
        <f>IFERROR(IF(AG68&lt;&gt;"",Z68*VLOOKUP(N68,【参考】数式用!$AG$2:$AL$48,MATCH(Y68,【参考】数式用!$AI$4:$AL$4,0)+2,0), ""), "")</f>
        <v/>
      </c>
      <c r="AD68" s="989"/>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05" t="str">
        <f>IF(基本情報入力シート!C94="","",基本情報入力シート!C94)</f>
        <v/>
      </c>
      <c r="C69" s="906"/>
      <c r="D69" s="906"/>
      <c r="E69" s="906"/>
      <c r="F69" s="906"/>
      <c r="G69" s="906"/>
      <c r="H69" s="906"/>
      <c r="I69" s="907"/>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908"/>
      <c r="R69" s="909"/>
      <c r="S69" s="158" t="str">
        <f>IFERROR(ROUNDDOWN(Q69*VLOOKUP(N69,【参考】数式用!$AR$2:$AW$48,MATCH(P69,【参考】数式用!$AT$4:$AW$4)+2,FALSE)*0.5, 0), "")</f>
        <v/>
      </c>
      <c r="T69" s="48"/>
      <c r="U69" s="160" t="str">
        <f>IFERROR(IF(AG69&lt;&gt;"",Q69*VLOOKUP(N69,【参考】数式用!$AG$2:$AL$48,MATCH(P69,【参考】数式用!$AI$4:$AL$4,0)+2,0), ""), "")</f>
        <v/>
      </c>
      <c r="V69" s="42"/>
      <c r="W69" s="910"/>
      <c r="X69" s="911"/>
      <c r="Y69" s="43"/>
      <c r="Z69" s="49"/>
      <c r="AA69" s="159" t="str">
        <f>IFERROR(IF(Y69="ー", "", ROUNDDOWN(Z69*VLOOKUP(N69,【参考】数式用!$AR$2:$AW$48,MATCH(Y69,【参考】数式用!$AT$4:$AW$4)+2,FALSE)*0.5, 0)), "")</f>
        <v/>
      </c>
      <c r="AB69" s="50"/>
      <c r="AC69" s="989" t="str">
        <f>IFERROR(IF(AG69&lt;&gt;"",Z69*VLOOKUP(N69,【参考】数式用!$AG$2:$AL$48,MATCH(Y69,【参考】数式用!$AI$4:$AL$4,0)+2,0), ""), "")</f>
        <v/>
      </c>
      <c r="AD69" s="989"/>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05" t="str">
        <f>IF(基本情報入力シート!C95="","",基本情報入力シート!C95)</f>
        <v/>
      </c>
      <c r="C70" s="906"/>
      <c r="D70" s="906"/>
      <c r="E70" s="906"/>
      <c r="F70" s="906"/>
      <c r="G70" s="906"/>
      <c r="H70" s="906"/>
      <c r="I70" s="907"/>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908"/>
      <c r="R70" s="909"/>
      <c r="S70" s="158" t="str">
        <f>IFERROR(ROUNDDOWN(Q70*VLOOKUP(N70,【参考】数式用!$AR$2:$AW$48,MATCH(P70,【参考】数式用!$AT$4:$AW$4)+2,FALSE)*0.5, 0), "")</f>
        <v/>
      </c>
      <c r="T70" s="48"/>
      <c r="U70" s="160" t="str">
        <f>IFERROR(IF(AG70&lt;&gt;"",Q70*VLOOKUP(N70,【参考】数式用!$AG$2:$AL$48,MATCH(P70,【参考】数式用!$AI$4:$AL$4,0)+2,0), ""), "")</f>
        <v/>
      </c>
      <c r="V70" s="42"/>
      <c r="W70" s="910"/>
      <c r="X70" s="911"/>
      <c r="Y70" s="43"/>
      <c r="Z70" s="49"/>
      <c r="AA70" s="159" t="str">
        <f>IFERROR(IF(Y70="ー", "", ROUNDDOWN(Z70*VLOOKUP(N70,【参考】数式用!$AR$2:$AW$48,MATCH(Y70,【参考】数式用!$AT$4:$AW$4)+2,FALSE)*0.5, 0)), "")</f>
        <v/>
      </c>
      <c r="AB70" s="50"/>
      <c r="AC70" s="989" t="str">
        <f>IFERROR(IF(AG70&lt;&gt;"",Z70*VLOOKUP(N70,【参考】数式用!$AG$2:$AL$48,MATCH(Y70,【参考】数式用!$AI$4:$AL$4,0)+2,0), ""), "")</f>
        <v/>
      </c>
      <c r="AD70" s="989"/>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05" t="str">
        <f>IF(基本情報入力シート!C96="","",基本情報入力シート!C96)</f>
        <v/>
      </c>
      <c r="C71" s="906"/>
      <c r="D71" s="906"/>
      <c r="E71" s="906"/>
      <c r="F71" s="906"/>
      <c r="G71" s="906"/>
      <c r="H71" s="906"/>
      <c r="I71" s="907"/>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908"/>
      <c r="R71" s="909"/>
      <c r="S71" s="158" t="str">
        <f>IFERROR(ROUNDDOWN(Q71*VLOOKUP(N71,【参考】数式用!$AR$2:$AW$48,MATCH(P71,【参考】数式用!$AT$4:$AW$4)+2,FALSE)*0.5, 0), "")</f>
        <v/>
      </c>
      <c r="T71" s="48"/>
      <c r="U71" s="160" t="str">
        <f>IFERROR(IF(AG71&lt;&gt;"",Q71*VLOOKUP(N71,【参考】数式用!$AG$2:$AL$48,MATCH(P71,【参考】数式用!$AI$4:$AL$4,0)+2,0), ""), "")</f>
        <v/>
      </c>
      <c r="V71" s="42"/>
      <c r="W71" s="910"/>
      <c r="X71" s="911"/>
      <c r="Y71" s="43"/>
      <c r="Z71" s="49"/>
      <c r="AA71" s="159" t="str">
        <f>IFERROR(IF(Y71="ー", "", ROUNDDOWN(Z71*VLOOKUP(N71,【参考】数式用!$AR$2:$AW$48,MATCH(Y71,【参考】数式用!$AT$4:$AW$4)+2,FALSE)*0.5, 0)), "")</f>
        <v/>
      </c>
      <c r="AB71" s="50"/>
      <c r="AC71" s="989" t="str">
        <f>IFERROR(IF(AG71&lt;&gt;"",Z71*VLOOKUP(N71,【参考】数式用!$AG$2:$AL$48,MATCH(Y71,【参考】数式用!$AI$4:$AL$4,0)+2,0), ""), "")</f>
        <v/>
      </c>
      <c r="AD71" s="989"/>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05" t="str">
        <f>IF(基本情報入力シート!C97="","",基本情報入力シート!C97)</f>
        <v/>
      </c>
      <c r="C72" s="906"/>
      <c r="D72" s="906"/>
      <c r="E72" s="906"/>
      <c r="F72" s="906"/>
      <c r="G72" s="906"/>
      <c r="H72" s="906"/>
      <c r="I72" s="907"/>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908"/>
      <c r="R72" s="909"/>
      <c r="S72" s="158" t="str">
        <f>IFERROR(ROUNDDOWN(Q72*VLOOKUP(N72,【参考】数式用!$AR$2:$AW$48,MATCH(P72,【参考】数式用!$AT$4:$AW$4)+2,FALSE)*0.5, 0), "")</f>
        <v/>
      </c>
      <c r="T72" s="48"/>
      <c r="U72" s="160" t="str">
        <f>IFERROR(IF(AG72&lt;&gt;"",Q72*VLOOKUP(N72,【参考】数式用!$AG$2:$AL$48,MATCH(P72,【参考】数式用!$AI$4:$AL$4,0)+2,0), ""), "")</f>
        <v/>
      </c>
      <c r="V72" s="42"/>
      <c r="W72" s="910"/>
      <c r="X72" s="911"/>
      <c r="Y72" s="43"/>
      <c r="Z72" s="49"/>
      <c r="AA72" s="159" t="str">
        <f>IFERROR(IF(Y72="ー", "", ROUNDDOWN(Z72*VLOOKUP(N72,【参考】数式用!$AR$2:$AW$48,MATCH(Y72,【参考】数式用!$AT$4:$AW$4)+2,FALSE)*0.5, 0)), "")</f>
        <v/>
      </c>
      <c r="AB72" s="50"/>
      <c r="AC72" s="989" t="str">
        <f>IFERROR(IF(AG72&lt;&gt;"",Z72*VLOOKUP(N72,【参考】数式用!$AG$2:$AL$48,MATCH(Y72,【参考】数式用!$AI$4:$AL$4,0)+2,0), ""), "")</f>
        <v/>
      </c>
      <c r="AD72" s="989"/>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05" t="str">
        <f>IF(基本情報入力シート!C98="","",基本情報入力シート!C98)</f>
        <v/>
      </c>
      <c r="C73" s="906"/>
      <c r="D73" s="906"/>
      <c r="E73" s="906"/>
      <c r="F73" s="906"/>
      <c r="G73" s="906"/>
      <c r="H73" s="906"/>
      <c r="I73" s="907"/>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908"/>
      <c r="R73" s="909"/>
      <c r="S73" s="158" t="str">
        <f>IFERROR(ROUNDDOWN(Q73*VLOOKUP(N73,【参考】数式用!$AR$2:$AW$48,MATCH(P73,【参考】数式用!$AT$4:$AW$4)+2,FALSE)*0.5, 0), "")</f>
        <v/>
      </c>
      <c r="T73" s="48"/>
      <c r="U73" s="160" t="str">
        <f>IFERROR(IF(AG73&lt;&gt;"",Q73*VLOOKUP(N73,【参考】数式用!$AG$2:$AL$48,MATCH(P73,【参考】数式用!$AI$4:$AL$4,0)+2,0), ""), "")</f>
        <v/>
      </c>
      <c r="V73" s="42"/>
      <c r="W73" s="910"/>
      <c r="X73" s="911"/>
      <c r="Y73" s="43"/>
      <c r="Z73" s="49"/>
      <c r="AA73" s="159" t="str">
        <f>IFERROR(IF(Y73="ー", "", ROUNDDOWN(Z73*VLOOKUP(N73,【参考】数式用!$AR$2:$AW$48,MATCH(Y73,【参考】数式用!$AT$4:$AW$4)+2,FALSE)*0.5, 0)), "")</f>
        <v/>
      </c>
      <c r="AB73" s="50"/>
      <c r="AC73" s="989" t="str">
        <f>IFERROR(IF(AG73&lt;&gt;"",Z73*VLOOKUP(N73,【参考】数式用!$AG$2:$AL$48,MATCH(Y73,【参考】数式用!$AI$4:$AL$4,0)+2,0), ""), "")</f>
        <v/>
      </c>
      <c r="AD73" s="989"/>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05" t="str">
        <f>IF(基本情報入力シート!C99="","",基本情報入力シート!C99)</f>
        <v/>
      </c>
      <c r="C74" s="906"/>
      <c r="D74" s="906"/>
      <c r="E74" s="906"/>
      <c r="F74" s="906"/>
      <c r="G74" s="906"/>
      <c r="H74" s="906"/>
      <c r="I74" s="907"/>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908"/>
      <c r="R74" s="909"/>
      <c r="S74" s="158" t="str">
        <f>IFERROR(ROUNDDOWN(Q74*VLOOKUP(N74,【参考】数式用!$AR$2:$AW$48,MATCH(P74,【参考】数式用!$AT$4:$AW$4)+2,FALSE)*0.5, 0), "")</f>
        <v/>
      </c>
      <c r="T74" s="48"/>
      <c r="U74" s="160" t="str">
        <f>IFERROR(IF(AG74&lt;&gt;"",Q74*VLOOKUP(N74,【参考】数式用!$AG$2:$AL$48,MATCH(P74,【参考】数式用!$AI$4:$AL$4,0)+2,0), ""), "")</f>
        <v/>
      </c>
      <c r="V74" s="42"/>
      <c r="W74" s="910"/>
      <c r="X74" s="911"/>
      <c r="Y74" s="43"/>
      <c r="Z74" s="49"/>
      <c r="AA74" s="159" t="str">
        <f>IFERROR(IF(Y74="ー", "", ROUNDDOWN(Z74*VLOOKUP(N74,【参考】数式用!$AR$2:$AW$48,MATCH(Y74,【参考】数式用!$AT$4:$AW$4)+2,FALSE)*0.5, 0)), "")</f>
        <v/>
      </c>
      <c r="AB74" s="50"/>
      <c r="AC74" s="989" t="str">
        <f>IFERROR(IF(AG74&lt;&gt;"",Z74*VLOOKUP(N74,【参考】数式用!$AG$2:$AL$48,MATCH(Y74,【参考】数式用!$AI$4:$AL$4,0)+2,0), ""), "")</f>
        <v/>
      </c>
      <c r="AD74" s="989"/>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05" t="str">
        <f>IF(基本情報入力シート!C100="","",基本情報入力シート!C100)</f>
        <v/>
      </c>
      <c r="C75" s="906"/>
      <c r="D75" s="906"/>
      <c r="E75" s="906"/>
      <c r="F75" s="906"/>
      <c r="G75" s="906"/>
      <c r="H75" s="906"/>
      <c r="I75" s="907"/>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908"/>
      <c r="R75" s="909"/>
      <c r="S75" s="158" t="str">
        <f>IFERROR(ROUNDDOWN(Q75*VLOOKUP(N75,【参考】数式用!$AR$2:$AW$48,MATCH(P75,【参考】数式用!$AT$4:$AW$4)+2,FALSE)*0.5, 0), "")</f>
        <v/>
      </c>
      <c r="T75" s="48"/>
      <c r="U75" s="160" t="str">
        <f>IFERROR(IF(AG75&lt;&gt;"",Q75*VLOOKUP(N75,【参考】数式用!$AG$2:$AL$48,MATCH(P75,【参考】数式用!$AI$4:$AL$4,0)+2,0), ""), "")</f>
        <v/>
      </c>
      <c r="V75" s="42"/>
      <c r="W75" s="910"/>
      <c r="X75" s="911"/>
      <c r="Y75" s="43"/>
      <c r="Z75" s="49"/>
      <c r="AA75" s="159" t="str">
        <f>IFERROR(IF(Y75="ー", "", ROUNDDOWN(Z75*VLOOKUP(N75,【参考】数式用!$AR$2:$AW$48,MATCH(Y75,【参考】数式用!$AT$4:$AW$4)+2,FALSE)*0.5, 0)), "")</f>
        <v/>
      </c>
      <c r="AB75" s="50"/>
      <c r="AC75" s="989" t="str">
        <f>IFERROR(IF(AG75&lt;&gt;"",Z75*VLOOKUP(N75,【参考】数式用!$AG$2:$AL$48,MATCH(Y75,【参考】数式用!$AI$4:$AL$4,0)+2,0), ""), "")</f>
        <v/>
      </c>
      <c r="AD75" s="989"/>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05" t="str">
        <f>IF(基本情報入力シート!C101="","",基本情報入力シート!C101)</f>
        <v/>
      </c>
      <c r="C76" s="906"/>
      <c r="D76" s="906"/>
      <c r="E76" s="906"/>
      <c r="F76" s="906"/>
      <c r="G76" s="906"/>
      <c r="H76" s="906"/>
      <c r="I76" s="907"/>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908"/>
      <c r="R76" s="909"/>
      <c r="S76" s="158" t="str">
        <f>IFERROR(ROUNDDOWN(Q76*VLOOKUP(N76,【参考】数式用!$AR$2:$AW$48,MATCH(P76,【参考】数式用!$AT$4:$AW$4)+2,FALSE)*0.5, 0), "")</f>
        <v/>
      </c>
      <c r="T76" s="48"/>
      <c r="U76" s="160" t="str">
        <f>IFERROR(IF(AG76&lt;&gt;"",Q76*VLOOKUP(N76,【参考】数式用!$AG$2:$AL$48,MATCH(P76,【参考】数式用!$AI$4:$AL$4,0)+2,0), ""), "")</f>
        <v/>
      </c>
      <c r="V76" s="42"/>
      <c r="W76" s="910"/>
      <c r="X76" s="911"/>
      <c r="Y76" s="43"/>
      <c r="Z76" s="49"/>
      <c r="AA76" s="159" t="str">
        <f>IFERROR(IF(Y76="ー", "", ROUNDDOWN(Z76*VLOOKUP(N76,【参考】数式用!$AR$2:$AW$48,MATCH(Y76,【参考】数式用!$AT$4:$AW$4)+2,FALSE)*0.5, 0)), "")</f>
        <v/>
      </c>
      <c r="AB76" s="50"/>
      <c r="AC76" s="989" t="str">
        <f>IFERROR(IF(AG76&lt;&gt;"",Z76*VLOOKUP(N76,【参考】数式用!$AG$2:$AL$48,MATCH(Y76,【参考】数式用!$AI$4:$AL$4,0)+2,0), ""), "")</f>
        <v/>
      </c>
      <c r="AD76" s="989"/>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05" t="str">
        <f>IF(基本情報入力シート!C102="","",基本情報入力シート!C102)</f>
        <v/>
      </c>
      <c r="C77" s="906"/>
      <c r="D77" s="906"/>
      <c r="E77" s="906"/>
      <c r="F77" s="906"/>
      <c r="G77" s="906"/>
      <c r="H77" s="906"/>
      <c r="I77" s="907"/>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908"/>
      <c r="R77" s="909"/>
      <c r="S77" s="158" t="str">
        <f>IFERROR(ROUNDDOWN(Q77*VLOOKUP(N77,【参考】数式用!$AR$2:$AW$48,MATCH(P77,【参考】数式用!$AT$4:$AW$4)+2,FALSE)*0.5, 0), "")</f>
        <v/>
      </c>
      <c r="T77" s="48"/>
      <c r="U77" s="160" t="str">
        <f>IFERROR(IF(AG77&lt;&gt;"",Q77*VLOOKUP(N77,【参考】数式用!$AG$2:$AL$48,MATCH(P77,【参考】数式用!$AI$4:$AL$4,0)+2,0), ""), "")</f>
        <v/>
      </c>
      <c r="V77" s="42"/>
      <c r="W77" s="910"/>
      <c r="X77" s="911"/>
      <c r="Y77" s="43"/>
      <c r="Z77" s="49"/>
      <c r="AA77" s="159" t="str">
        <f>IFERROR(IF(Y77="ー", "", ROUNDDOWN(Z77*VLOOKUP(N77,【参考】数式用!$AR$2:$AW$48,MATCH(Y77,【参考】数式用!$AT$4:$AW$4)+2,FALSE)*0.5, 0)), "")</f>
        <v/>
      </c>
      <c r="AB77" s="50"/>
      <c r="AC77" s="989" t="str">
        <f>IFERROR(IF(AG77&lt;&gt;"",Z77*VLOOKUP(N77,【参考】数式用!$AG$2:$AL$48,MATCH(Y77,【参考】数式用!$AI$4:$AL$4,0)+2,0), ""), "")</f>
        <v/>
      </c>
      <c r="AD77" s="989"/>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05" t="str">
        <f>IF(基本情報入力シート!C103="","",基本情報入力シート!C103)</f>
        <v/>
      </c>
      <c r="C78" s="906"/>
      <c r="D78" s="906"/>
      <c r="E78" s="906"/>
      <c r="F78" s="906"/>
      <c r="G78" s="906"/>
      <c r="H78" s="906"/>
      <c r="I78" s="907"/>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908"/>
      <c r="R78" s="909"/>
      <c r="S78" s="158" t="str">
        <f>IFERROR(ROUNDDOWN(Q78*VLOOKUP(N78,【参考】数式用!$AR$2:$AW$48,MATCH(P78,【参考】数式用!$AT$4:$AW$4)+2,FALSE)*0.5, 0), "")</f>
        <v/>
      </c>
      <c r="T78" s="48"/>
      <c r="U78" s="160" t="str">
        <f>IFERROR(IF(AG78&lt;&gt;"",Q78*VLOOKUP(N78,【参考】数式用!$AG$2:$AL$48,MATCH(P78,【参考】数式用!$AI$4:$AL$4,0)+2,0), ""), "")</f>
        <v/>
      </c>
      <c r="V78" s="42"/>
      <c r="W78" s="910"/>
      <c r="X78" s="911"/>
      <c r="Y78" s="43"/>
      <c r="Z78" s="49"/>
      <c r="AA78" s="159" t="str">
        <f>IFERROR(IF(Y78="ー", "", ROUNDDOWN(Z78*VLOOKUP(N78,【参考】数式用!$AR$2:$AW$48,MATCH(Y78,【参考】数式用!$AT$4:$AW$4)+2,FALSE)*0.5, 0)), "")</f>
        <v/>
      </c>
      <c r="AB78" s="50"/>
      <c r="AC78" s="989" t="str">
        <f>IFERROR(IF(AG78&lt;&gt;"",Z78*VLOOKUP(N78,【参考】数式用!$AG$2:$AL$48,MATCH(Y78,【参考】数式用!$AI$4:$AL$4,0)+2,0), ""), "")</f>
        <v/>
      </c>
      <c r="AD78" s="989"/>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05" t="str">
        <f>IF(基本情報入力シート!C104="","",基本情報入力シート!C104)</f>
        <v/>
      </c>
      <c r="C79" s="906"/>
      <c r="D79" s="906"/>
      <c r="E79" s="906"/>
      <c r="F79" s="906"/>
      <c r="G79" s="906"/>
      <c r="H79" s="906"/>
      <c r="I79" s="907"/>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908"/>
      <c r="R79" s="909"/>
      <c r="S79" s="158" t="str">
        <f>IFERROR(ROUNDDOWN(Q79*VLOOKUP(N79,【参考】数式用!$AR$2:$AW$48,MATCH(P79,【参考】数式用!$AT$4:$AW$4)+2,FALSE)*0.5, 0), "")</f>
        <v/>
      </c>
      <c r="T79" s="48"/>
      <c r="U79" s="160" t="str">
        <f>IFERROR(IF(AG79&lt;&gt;"",Q79*VLOOKUP(N79,【参考】数式用!$AG$2:$AL$48,MATCH(P79,【参考】数式用!$AI$4:$AL$4,0)+2,0), ""), "")</f>
        <v/>
      </c>
      <c r="V79" s="42"/>
      <c r="W79" s="910"/>
      <c r="X79" s="911"/>
      <c r="Y79" s="43"/>
      <c r="Z79" s="49"/>
      <c r="AA79" s="159" t="str">
        <f>IFERROR(IF(Y79="ー", "", ROUNDDOWN(Z79*VLOOKUP(N79,【参考】数式用!$AR$2:$AW$48,MATCH(Y79,【参考】数式用!$AT$4:$AW$4)+2,FALSE)*0.5, 0)), "")</f>
        <v/>
      </c>
      <c r="AB79" s="50"/>
      <c r="AC79" s="989" t="str">
        <f>IFERROR(IF(AG79&lt;&gt;"",Z79*VLOOKUP(N79,【参考】数式用!$AG$2:$AL$48,MATCH(Y79,【参考】数式用!$AI$4:$AL$4,0)+2,0), ""), "")</f>
        <v/>
      </c>
      <c r="AD79" s="989"/>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05" t="str">
        <f>IF(基本情報入力シート!C105="","",基本情報入力シート!C105)</f>
        <v/>
      </c>
      <c r="C80" s="906"/>
      <c r="D80" s="906"/>
      <c r="E80" s="906"/>
      <c r="F80" s="906"/>
      <c r="G80" s="906"/>
      <c r="H80" s="906"/>
      <c r="I80" s="907"/>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908"/>
      <c r="R80" s="909"/>
      <c r="S80" s="158" t="str">
        <f>IFERROR(ROUNDDOWN(Q80*VLOOKUP(N80,【参考】数式用!$AR$2:$AW$48,MATCH(P80,【参考】数式用!$AT$4:$AW$4)+2,FALSE)*0.5, 0), "")</f>
        <v/>
      </c>
      <c r="T80" s="48"/>
      <c r="U80" s="160" t="str">
        <f>IFERROR(IF(AG80&lt;&gt;"",Q80*VLOOKUP(N80,【参考】数式用!$AG$2:$AL$48,MATCH(P80,【参考】数式用!$AI$4:$AL$4,0)+2,0), ""), "")</f>
        <v/>
      </c>
      <c r="V80" s="42"/>
      <c r="W80" s="910"/>
      <c r="X80" s="911"/>
      <c r="Y80" s="43"/>
      <c r="Z80" s="49"/>
      <c r="AA80" s="159" t="str">
        <f>IFERROR(IF(Y80="ー", "", ROUNDDOWN(Z80*VLOOKUP(N80,【参考】数式用!$AR$2:$AW$48,MATCH(Y80,【参考】数式用!$AT$4:$AW$4)+2,FALSE)*0.5, 0)), "")</f>
        <v/>
      </c>
      <c r="AB80" s="50"/>
      <c r="AC80" s="989" t="str">
        <f>IFERROR(IF(AG80&lt;&gt;"",Z80*VLOOKUP(N80,【参考】数式用!$AG$2:$AL$48,MATCH(Y80,【参考】数式用!$AI$4:$AL$4,0)+2,0), ""), "")</f>
        <v/>
      </c>
      <c r="AD80" s="989"/>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05" t="str">
        <f>IF(基本情報入力シート!C106="","",基本情報入力シート!C106)</f>
        <v/>
      </c>
      <c r="C81" s="906"/>
      <c r="D81" s="906"/>
      <c r="E81" s="906"/>
      <c r="F81" s="906"/>
      <c r="G81" s="906"/>
      <c r="H81" s="906"/>
      <c r="I81" s="907"/>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908"/>
      <c r="R81" s="909"/>
      <c r="S81" s="158" t="str">
        <f>IFERROR(ROUNDDOWN(Q81*VLOOKUP(N81,【参考】数式用!$AR$2:$AW$48,MATCH(P81,【参考】数式用!$AT$4:$AW$4)+2,FALSE)*0.5, 0), "")</f>
        <v/>
      </c>
      <c r="T81" s="48"/>
      <c r="U81" s="160" t="str">
        <f>IFERROR(IF(AG81&lt;&gt;"",Q81*VLOOKUP(N81,【参考】数式用!$AG$2:$AL$48,MATCH(P81,【参考】数式用!$AI$4:$AL$4,0)+2,0), ""), "")</f>
        <v/>
      </c>
      <c r="V81" s="42"/>
      <c r="W81" s="910"/>
      <c r="X81" s="911"/>
      <c r="Y81" s="43"/>
      <c r="Z81" s="49"/>
      <c r="AA81" s="159" t="str">
        <f>IFERROR(IF(Y81="ー", "", ROUNDDOWN(Z81*VLOOKUP(N81,【参考】数式用!$AR$2:$AW$48,MATCH(Y81,【参考】数式用!$AT$4:$AW$4)+2,FALSE)*0.5, 0)), "")</f>
        <v/>
      </c>
      <c r="AB81" s="50"/>
      <c r="AC81" s="989" t="str">
        <f>IFERROR(IF(AG81&lt;&gt;"",Z81*VLOOKUP(N81,【参考】数式用!$AG$2:$AL$48,MATCH(Y81,【参考】数式用!$AI$4:$AL$4,0)+2,0), ""), "")</f>
        <v/>
      </c>
      <c r="AD81" s="989"/>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05" t="str">
        <f>IF(基本情報入力シート!C107="","",基本情報入力シート!C107)</f>
        <v/>
      </c>
      <c r="C82" s="906"/>
      <c r="D82" s="906"/>
      <c r="E82" s="906"/>
      <c r="F82" s="906"/>
      <c r="G82" s="906"/>
      <c r="H82" s="906"/>
      <c r="I82" s="907"/>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908"/>
      <c r="R82" s="909"/>
      <c r="S82" s="158" t="str">
        <f>IFERROR(ROUNDDOWN(Q82*VLOOKUP(N82,【参考】数式用!$AR$2:$AW$48,MATCH(P82,【参考】数式用!$AT$4:$AW$4)+2,FALSE)*0.5, 0), "")</f>
        <v/>
      </c>
      <c r="T82" s="48"/>
      <c r="U82" s="160" t="str">
        <f>IFERROR(IF(AG82&lt;&gt;"",Q82*VLOOKUP(N82,【参考】数式用!$AG$2:$AL$48,MATCH(P82,【参考】数式用!$AI$4:$AL$4,0)+2,0), ""), "")</f>
        <v/>
      </c>
      <c r="V82" s="42"/>
      <c r="W82" s="910"/>
      <c r="X82" s="911"/>
      <c r="Y82" s="43"/>
      <c r="Z82" s="49"/>
      <c r="AA82" s="159" t="str">
        <f>IFERROR(IF(Y82="ー", "", ROUNDDOWN(Z82*VLOOKUP(N82,【参考】数式用!$AR$2:$AW$48,MATCH(Y82,【参考】数式用!$AT$4:$AW$4)+2,FALSE)*0.5, 0)), "")</f>
        <v/>
      </c>
      <c r="AB82" s="50"/>
      <c r="AC82" s="989" t="str">
        <f>IFERROR(IF(AG82&lt;&gt;"",Z82*VLOOKUP(N82,【参考】数式用!$AG$2:$AL$48,MATCH(Y82,【参考】数式用!$AI$4:$AL$4,0)+2,0), ""), "")</f>
        <v/>
      </c>
      <c r="AD82" s="989"/>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05" t="str">
        <f>IF(基本情報入力シート!C108="","",基本情報入力シート!C108)</f>
        <v/>
      </c>
      <c r="C83" s="906"/>
      <c r="D83" s="906"/>
      <c r="E83" s="906"/>
      <c r="F83" s="906"/>
      <c r="G83" s="906"/>
      <c r="H83" s="906"/>
      <c r="I83" s="907"/>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908"/>
      <c r="R83" s="909"/>
      <c r="S83" s="158" t="str">
        <f>IFERROR(ROUNDDOWN(Q83*VLOOKUP(N83,【参考】数式用!$AR$2:$AW$48,MATCH(P83,【参考】数式用!$AT$4:$AW$4)+2,FALSE)*0.5, 0), "")</f>
        <v/>
      </c>
      <c r="T83" s="48"/>
      <c r="U83" s="160" t="str">
        <f>IFERROR(IF(AG83&lt;&gt;"",Q83*VLOOKUP(N83,【参考】数式用!$AG$2:$AL$48,MATCH(P83,【参考】数式用!$AI$4:$AL$4,0)+2,0), ""), "")</f>
        <v/>
      </c>
      <c r="V83" s="42"/>
      <c r="W83" s="910"/>
      <c r="X83" s="911"/>
      <c r="Y83" s="43"/>
      <c r="Z83" s="49"/>
      <c r="AA83" s="159" t="str">
        <f>IFERROR(IF(Y83="ー", "", ROUNDDOWN(Z83*VLOOKUP(N83,【参考】数式用!$AR$2:$AW$48,MATCH(Y83,【参考】数式用!$AT$4:$AW$4)+2,FALSE)*0.5, 0)), "")</f>
        <v/>
      </c>
      <c r="AB83" s="50"/>
      <c r="AC83" s="989" t="str">
        <f>IFERROR(IF(AG83&lt;&gt;"",Z83*VLOOKUP(N83,【参考】数式用!$AG$2:$AL$48,MATCH(Y83,【参考】数式用!$AI$4:$AL$4,0)+2,0), ""), "")</f>
        <v/>
      </c>
      <c r="AD83" s="989"/>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05" t="str">
        <f>IF(基本情報入力シート!C109="","",基本情報入力シート!C109)</f>
        <v/>
      </c>
      <c r="C84" s="906"/>
      <c r="D84" s="906"/>
      <c r="E84" s="906"/>
      <c r="F84" s="906"/>
      <c r="G84" s="906"/>
      <c r="H84" s="906"/>
      <c r="I84" s="907"/>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908"/>
      <c r="R84" s="909"/>
      <c r="S84" s="158" t="str">
        <f>IFERROR(ROUNDDOWN(Q84*VLOOKUP(N84,【参考】数式用!$AR$2:$AW$48,MATCH(P84,【参考】数式用!$AT$4:$AW$4)+2,FALSE)*0.5, 0), "")</f>
        <v/>
      </c>
      <c r="T84" s="48"/>
      <c r="U84" s="160" t="str">
        <f>IFERROR(IF(AG84&lt;&gt;"",Q84*VLOOKUP(N84,【参考】数式用!$AG$2:$AL$48,MATCH(P84,【参考】数式用!$AI$4:$AL$4,0)+2,0), ""), "")</f>
        <v/>
      </c>
      <c r="V84" s="42"/>
      <c r="W84" s="910"/>
      <c r="X84" s="911"/>
      <c r="Y84" s="43"/>
      <c r="Z84" s="49"/>
      <c r="AA84" s="159" t="str">
        <f>IFERROR(IF(Y84="ー", "", ROUNDDOWN(Z84*VLOOKUP(N84,【参考】数式用!$AR$2:$AW$48,MATCH(Y84,【参考】数式用!$AT$4:$AW$4)+2,FALSE)*0.5, 0)), "")</f>
        <v/>
      </c>
      <c r="AB84" s="50"/>
      <c r="AC84" s="989" t="str">
        <f>IFERROR(IF(AG84&lt;&gt;"",Z84*VLOOKUP(N84,【参考】数式用!$AG$2:$AL$48,MATCH(Y84,【参考】数式用!$AI$4:$AL$4,0)+2,0), ""), "")</f>
        <v/>
      </c>
      <c r="AD84" s="989"/>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05" t="str">
        <f>IF(基本情報入力シート!C110="","",基本情報入力シート!C110)</f>
        <v/>
      </c>
      <c r="C85" s="906"/>
      <c r="D85" s="906"/>
      <c r="E85" s="906"/>
      <c r="F85" s="906"/>
      <c r="G85" s="906"/>
      <c r="H85" s="906"/>
      <c r="I85" s="907"/>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908"/>
      <c r="R85" s="909"/>
      <c r="S85" s="158" t="str">
        <f>IFERROR(ROUNDDOWN(Q85*VLOOKUP(N85,【参考】数式用!$AR$2:$AW$48,MATCH(P85,【参考】数式用!$AT$4:$AW$4)+2,FALSE)*0.5, 0), "")</f>
        <v/>
      </c>
      <c r="T85" s="48"/>
      <c r="U85" s="160" t="str">
        <f>IFERROR(IF(AG85&lt;&gt;"",Q85*VLOOKUP(N85,【参考】数式用!$AG$2:$AL$48,MATCH(P85,【参考】数式用!$AI$4:$AL$4,0)+2,0), ""), "")</f>
        <v/>
      </c>
      <c r="V85" s="42"/>
      <c r="W85" s="910"/>
      <c r="X85" s="911"/>
      <c r="Y85" s="43"/>
      <c r="Z85" s="49"/>
      <c r="AA85" s="159" t="str">
        <f>IFERROR(IF(Y85="ー", "", ROUNDDOWN(Z85*VLOOKUP(N85,【参考】数式用!$AR$2:$AW$48,MATCH(Y85,【参考】数式用!$AT$4:$AW$4)+2,FALSE)*0.5, 0)), "")</f>
        <v/>
      </c>
      <c r="AB85" s="50"/>
      <c r="AC85" s="989" t="str">
        <f>IFERROR(IF(AG85&lt;&gt;"",Z85*VLOOKUP(N85,【参考】数式用!$AG$2:$AL$48,MATCH(Y85,【参考】数式用!$AI$4:$AL$4,0)+2,0), ""), "")</f>
        <v/>
      </c>
      <c r="AD85" s="989"/>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05" t="str">
        <f>IF(基本情報入力シート!C111="","",基本情報入力シート!C111)</f>
        <v/>
      </c>
      <c r="C86" s="906"/>
      <c r="D86" s="906"/>
      <c r="E86" s="906"/>
      <c r="F86" s="906"/>
      <c r="G86" s="906"/>
      <c r="H86" s="906"/>
      <c r="I86" s="907"/>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908"/>
      <c r="R86" s="909"/>
      <c r="S86" s="158" t="str">
        <f>IFERROR(ROUNDDOWN(Q86*VLOOKUP(N86,【参考】数式用!$AR$2:$AW$48,MATCH(P86,【参考】数式用!$AT$4:$AW$4)+2,FALSE)*0.5, 0), "")</f>
        <v/>
      </c>
      <c r="T86" s="48"/>
      <c r="U86" s="160" t="str">
        <f>IFERROR(IF(AG86&lt;&gt;"",Q86*VLOOKUP(N86,【参考】数式用!$AG$2:$AL$48,MATCH(P86,【参考】数式用!$AI$4:$AL$4,0)+2,0), ""), "")</f>
        <v/>
      </c>
      <c r="V86" s="42"/>
      <c r="W86" s="910"/>
      <c r="X86" s="911"/>
      <c r="Y86" s="43"/>
      <c r="Z86" s="49"/>
      <c r="AA86" s="159" t="str">
        <f>IFERROR(IF(Y86="ー", "", ROUNDDOWN(Z86*VLOOKUP(N86,【参考】数式用!$AR$2:$AW$48,MATCH(Y86,【参考】数式用!$AT$4:$AW$4)+2,FALSE)*0.5, 0)), "")</f>
        <v/>
      </c>
      <c r="AB86" s="50"/>
      <c r="AC86" s="989" t="str">
        <f>IFERROR(IF(AG86&lt;&gt;"",Z86*VLOOKUP(N86,【参考】数式用!$AG$2:$AL$48,MATCH(Y86,【参考】数式用!$AI$4:$AL$4,0)+2,0), ""), "")</f>
        <v/>
      </c>
      <c r="AD86" s="989"/>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05" t="str">
        <f>IF(基本情報入力シート!C112="","",基本情報入力シート!C112)</f>
        <v/>
      </c>
      <c r="C87" s="906"/>
      <c r="D87" s="906"/>
      <c r="E87" s="906"/>
      <c r="F87" s="906"/>
      <c r="G87" s="906"/>
      <c r="H87" s="906"/>
      <c r="I87" s="907"/>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908"/>
      <c r="R87" s="909"/>
      <c r="S87" s="158" t="str">
        <f>IFERROR(ROUNDDOWN(Q87*VLOOKUP(N87,【参考】数式用!$AR$2:$AW$48,MATCH(P87,【参考】数式用!$AT$4:$AW$4)+2,FALSE)*0.5, 0), "")</f>
        <v/>
      </c>
      <c r="T87" s="48"/>
      <c r="U87" s="160" t="str">
        <f>IFERROR(IF(AG87&lt;&gt;"",Q87*VLOOKUP(N87,【参考】数式用!$AG$2:$AL$48,MATCH(P87,【参考】数式用!$AI$4:$AL$4,0)+2,0), ""), "")</f>
        <v/>
      </c>
      <c r="V87" s="42"/>
      <c r="W87" s="910"/>
      <c r="X87" s="911"/>
      <c r="Y87" s="43"/>
      <c r="Z87" s="49"/>
      <c r="AA87" s="159" t="str">
        <f>IFERROR(IF(Y87="ー", "", ROUNDDOWN(Z87*VLOOKUP(N87,【参考】数式用!$AR$2:$AW$48,MATCH(Y87,【参考】数式用!$AT$4:$AW$4)+2,FALSE)*0.5, 0)), "")</f>
        <v/>
      </c>
      <c r="AB87" s="50"/>
      <c r="AC87" s="989" t="str">
        <f>IFERROR(IF(AG87&lt;&gt;"",Z87*VLOOKUP(N87,【参考】数式用!$AG$2:$AL$48,MATCH(Y87,【参考】数式用!$AI$4:$AL$4,0)+2,0), ""), "")</f>
        <v/>
      </c>
      <c r="AD87" s="989"/>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05" t="str">
        <f>IF(基本情報入力シート!C113="","",基本情報入力シート!C113)</f>
        <v/>
      </c>
      <c r="C88" s="906"/>
      <c r="D88" s="906"/>
      <c r="E88" s="906"/>
      <c r="F88" s="906"/>
      <c r="G88" s="906"/>
      <c r="H88" s="906"/>
      <c r="I88" s="907"/>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908"/>
      <c r="R88" s="909"/>
      <c r="S88" s="158" t="str">
        <f>IFERROR(ROUNDDOWN(Q88*VLOOKUP(N88,【参考】数式用!$AR$2:$AW$48,MATCH(P88,【参考】数式用!$AT$4:$AW$4)+2,FALSE)*0.5, 0), "")</f>
        <v/>
      </c>
      <c r="T88" s="48"/>
      <c r="U88" s="160" t="str">
        <f>IFERROR(IF(AG88&lt;&gt;"",Q88*VLOOKUP(N88,【参考】数式用!$AG$2:$AL$48,MATCH(P88,【参考】数式用!$AI$4:$AL$4,0)+2,0), ""), "")</f>
        <v/>
      </c>
      <c r="V88" s="42"/>
      <c r="W88" s="910"/>
      <c r="X88" s="911"/>
      <c r="Y88" s="43"/>
      <c r="Z88" s="49"/>
      <c r="AA88" s="159" t="str">
        <f>IFERROR(IF(Y88="ー", "", ROUNDDOWN(Z88*VLOOKUP(N88,【参考】数式用!$AR$2:$AW$48,MATCH(Y88,【参考】数式用!$AT$4:$AW$4)+2,FALSE)*0.5, 0)), "")</f>
        <v/>
      </c>
      <c r="AB88" s="50"/>
      <c r="AC88" s="989" t="str">
        <f>IFERROR(IF(AG88&lt;&gt;"",Z88*VLOOKUP(N88,【参考】数式用!$AG$2:$AL$48,MATCH(Y88,【参考】数式用!$AI$4:$AL$4,0)+2,0), ""), "")</f>
        <v/>
      </c>
      <c r="AD88" s="989"/>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05" t="str">
        <f>IF(基本情報入力シート!C114="","",基本情報入力シート!C114)</f>
        <v/>
      </c>
      <c r="C89" s="906"/>
      <c r="D89" s="906"/>
      <c r="E89" s="906"/>
      <c r="F89" s="906"/>
      <c r="G89" s="906"/>
      <c r="H89" s="906"/>
      <c r="I89" s="907"/>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908"/>
      <c r="R89" s="909"/>
      <c r="S89" s="158" t="str">
        <f>IFERROR(ROUNDDOWN(Q89*VLOOKUP(N89,【参考】数式用!$AR$2:$AW$48,MATCH(P89,【参考】数式用!$AT$4:$AW$4)+2,FALSE)*0.5, 0), "")</f>
        <v/>
      </c>
      <c r="T89" s="48"/>
      <c r="U89" s="160" t="str">
        <f>IFERROR(IF(AG89&lt;&gt;"",Q89*VLOOKUP(N89,【参考】数式用!$AG$2:$AL$48,MATCH(P89,【参考】数式用!$AI$4:$AL$4,0)+2,0), ""), "")</f>
        <v/>
      </c>
      <c r="V89" s="42"/>
      <c r="W89" s="910"/>
      <c r="X89" s="911"/>
      <c r="Y89" s="43"/>
      <c r="Z89" s="49"/>
      <c r="AA89" s="159" t="str">
        <f>IFERROR(IF(Y89="ー", "", ROUNDDOWN(Z89*VLOOKUP(N89,【参考】数式用!$AR$2:$AW$48,MATCH(Y89,【参考】数式用!$AT$4:$AW$4)+2,FALSE)*0.5, 0)), "")</f>
        <v/>
      </c>
      <c r="AB89" s="50"/>
      <c r="AC89" s="989" t="str">
        <f>IFERROR(IF(AG89&lt;&gt;"",Z89*VLOOKUP(N89,【参考】数式用!$AG$2:$AL$48,MATCH(Y89,【参考】数式用!$AI$4:$AL$4,0)+2,0), ""), "")</f>
        <v/>
      </c>
      <c r="AD89" s="989"/>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05" t="str">
        <f>IF(基本情報入力シート!C115="","",基本情報入力シート!C115)</f>
        <v/>
      </c>
      <c r="C90" s="906"/>
      <c r="D90" s="906"/>
      <c r="E90" s="906"/>
      <c r="F90" s="906"/>
      <c r="G90" s="906"/>
      <c r="H90" s="906"/>
      <c r="I90" s="907"/>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908"/>
      <c r="R90" s="909"/>
      <c r="S90" s="158" t="str">
        <f>IFERROR(ROUNDDOWN(Q90*VLOOKUP(N90,【参考】数式用!$AR$2:$AW$48,MATCH(P90,【参考】数式用!$AT$4:$AW$4)+2,FALSE)*0.5, 0), "")</f>
        <v/>
      </c>
      <c r="T90" s="48"/>
      <c r="U90" s="160" t="str">
        <f>IFERROR(IF(AG90&lt;&gt;"",Q90*VLOOKUP(N90,【参考】数式用!$AG$2:$AL$48,MATCH(P90,【参考】数式用!$AI$4:$AL$4,0)+2,0), ""), "")</f>
        <v/>
      </c>
      <c r="V90" s="42"/>
      <c r="W90" s="910"/>
      <c r="X90" s="911"/>
      <c r="Y90" s="43"/>
      <c r="Z90" s="49"/>
      <c r="AA90" s="159" t="str">
        <f>IFERROR(IF(Y90="ー", "", ROUNDDOWN(Z90*VLOOKUP(N90,【参考】数式用!$AR$2:$AW$48,MATCH(Y90,【参考】数式用!$AT$4:$AW$4)+2,FALSE)*0.5, 0)), "")</f>
        <v/>
      </c>
      <c r="AB90" s="50"/>
      <c r="AC90" s="989" t="str">
        <f>IFERROR(IF(AG90&lt;&gt;"",Z90*VLOOKUP(N90,【参考】数式用!$AG$2:$AL$48,MATCH(Y90,【参考】数式用!$AI$4:$AL$4,0)+2,0), ""), "")</f>
        <v/>
      </c>
      <c r="AD90" s="989"/>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05" t="str">
        <f>IF(基本情報入力シート!C116="","",基本情報入力シート!C116)</f>
        <v/>
      </c>
      <c r="C91" s="906"/>
      <c r="D91" s="906"/>
      <c r="E91" s="906"/>
      <c r="F91" s="906"/>
      <c r="G91" s="906"/>
      <c r="H91" s="906"/>
      <c r="I91" s="907"/>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908"/>
      <c r="R91" s="909"/>
      <c r="S91" s="158" t="str">
        <f>IFERROR(ROUNDDOWN(Q91*VLOOKUP(N91,【参考】数式用!$AR$2:$AW$48,MATCH(P91,【参考】数式用!$AT$4:$AW$4)+2,FALSE)*0.5, 0), "")</f>
        <v/>
      </c>
      <c r="T91" s="48"/>
      <c r="U91" s="160" t="str">
        <f>IFERROR(IF(AG91&lt;&gt;"",Q91*VLOOKUP(N91,【参考】数式用!$AG$2:$AL$48,MATCH(P91,【参考】数式用!$AI$4:$AL$4,0)+2,0), ""), "")</f>
        <v/>
      </c>
      <c r="V91" s="42"/>
      <c r="W91" s="910"/>
      <c r="X91" s="911"/>
      <c r="Y91" s="43"/>
      <c r="Z91" s="49"/>
      <c r="AA91" s="159" t="str">
        <f>IFERROR(IF(Y91="ー", "", ROUNDDOWN(Z91*VLOOKUP(N91,【参考】数式用!$AR$2:$AW$48,MATCH(Y91,【参考】数式用!$AT$4:$AW$4)+2,FALSE)*0.5, 0)), "")</f>
        <v/>
      </c>
      <c r="AB91" s="50"/>
      <c r="AC91" s="989" t="str">
        <f>IFERROR(IF(AG91&lt;&gt;"",Z91*VLOOKUP(N91,【参考】数式用!$AG$2:$AL$48,MATCH(Y91,【参考】数式用!$AI$4:$AL$4,0)+2,0), ""), "")</f>
        <v/>
      </c>
      <c r="AD91" s="989"/>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05" t="str">
        <f>IF(基本情報入力シート!C117="","",基本情報入力シート!C117)</f>
        <v/>
      </c>
      <c r="C92" s="906"/>
      <c r="D92" s="906"/>
      <c r="E92" s="906"/>
      <c r="F92" s="906"/>
      <c r="G92" s="906"/>
      <c r="H92" s="906"/>
      <c r="I92" s="907"/>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908"/>
      <c r="R92" s="909"/>
      <c r="S92" s="158" t="str">
        <f>IFERROR(ROUNDDOWN(Q92*VLOOKUP(N92,【参考】数式用!$AR$2:$AW$48,MATCH(P92,【参考】数式用!$AT$4:$AW$4)+2,FALSE)*0.5, 0), "")</f>
        <v/>
      </c>
      <c r="T92" s="48"/>
      <c r="U92" s="160" t="str">
        <f>IFERROR(IF(AG92&lt;&gt;"",Q92*VLOOKUP(N92,【参考】数式用!$AG$2:$AL$48,MATCH(P92,【参考】数式用!$AI$4:$AL$4,0)+2,0), ""), "")</f>
        <v/>
      </c>
      <c r="V92" s="42"/>
      <c r="W92" s="910"/>
      <c r="X92" s="911"/>
      <c r="Y92" s="43"/>
      <c r="Z92" s="49"/>
      <c r="AA92" s="159" t="str">
        <f>IFERROR(IF(Y92="ー", "", ROUNDDOWN(Z92*VLOOKUP(N92,【参考】数式用!$AR$2:$AW$48,MATCH(Y92,【参考】数式用!$AT$4:$AW$4)+2,FALSE)*0.5, 0)), "")</f>
        <v/>
      </c>
      <c r="AB92" s="50"/>
      <c r="AC92" s="989" t="str">
        <f>IFERROR(IF(AG92&lt;&gt;"",Z92*VLOOKUP(N92,【参考】数式用!$AG$2:$AL$48,MATCH(Y92,【参考】数式用!$AI$4:$AL$4,0)+2,0), ""), "")</f>
        <v/>
      </c>
      <c r="AD92" s="989"/>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05" t="str">
        <f>IF(基本情報入力シート!C118="","",基本情報入力シート!C118)</f>
        <v/>
      </c>
      <c r="C93" s="906"/>
      <c r="D93" s="906"/>
      <c r="E93" s="906"/>
      <c r="F93" s="906"/>
      <c r="G93" s="906"/>
      <c r="H93" s="906"/>
      <c r="I93" s="907"/>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908"/>
      <c r="R93" s="909"/>
      <c r="S93" s="158" t="str">
        <f>IFERROR(ROUNDDOWN(Q93*VLOOKUP(N93,【参考】数式用!$AR$2:$AW$48,MATCH(P93,【参考】数式用!$AT$4:$AW$4)+2,FALSE)*0.5, 0), "")</f>
        <v/>
      </c>
      <c r="T93" s="48"/>
      <c r="U93" s="160" t="str">
        <f>IFERROR(IF(AG93&lt;&gt;"",Q93*VLOOKUP(N93,【参考】数式用!$AG$2:$AL$48,MATCH(P93,【参考】数式用!$AI$4:$AL$4,0)+2,0), ""), "")</f>
        <v/>
      </c>
      <c r="V93" s="42"/>
      <c r="W93" s="910"/>
      <c r="X93" s="911"/>
      <c r="Y93" s="43"/>
      <c r="Z93" s="49"/>
      <c r="AA93" s="159" t="str">
        <f>IFERROR(IF(Y93="ー", "", ROUNDDOWN(Z93*VLOOKUP(N93,【参考】数式用!$AR$2:$AW$48,MATCH(Y93,【参考】数式用!$AT$4:$AW$4)+2,FALSE)*0.5, 0)), "")</f>
        <v/>
      </c>
      <c r="AB93" s="50"/>
      <c r="AC93" s="989" t="str">
        <f>IFERROR(IF(AG93&lt;&gt;"",Z93*VLOOKUP(N93,【参考】数式用!$AG$2:$AL$48,MATCH(Y93,【参考】数式用!$AI$4:$AL$4,0)+2,0), ""), "")</f>
        <v/>
      </c>
      <c r="AD93" s="989"/>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05" t="str">
        <f>IF(基本情報入力シート!C119="","",基本情報入力シート!C119)</f>
        <v/>
      </c>
      <c r="C94" s="906"/>
      <c r="D94" s="906"/>
      <c r="E94" s="906"/>
      <c r="F94" s="906"/>
      <c r="G94" s="906"/>
      <c r="H94" s="906"/>
      <c r="I94" s="907"/>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908"/>
      <c r="R94" s="909"/>
      <c r="S94" s="158" t="str">
        <f>IFERROR(ROUNDDOWN(Q94*VLOOKUP(N94,【参考】数式用!$AR$2:$AW$48,MATCH(P94,【参考】数式用!$AT$4:$AW$4)+2,FALSE)*0.5, 0), "")</f>
        <v/>
      </c>
      <c r="T94" s="48"/>
      <c r="U94" s="160" t="str">
        <f>IFERROR(IF(AG94&lt;&gt;"",Q94*VLOOKUP(N94,【参考】数式用!$AG$2:$AL$48,MATCH(P94,【参考】数式用!$AI$4:$AL$4,0)+2,0), ""), "")</f>
        <v/>
      </c>
      <c r="V94" s="42"/>
      <c r="W94" s="910"/>
      <c r="X94" s="911"/>
      <c r="Y94" s="43"/>
      <c r="Z94" s="49"/>
      <c r="AA94" s="159" t="str">
        <f>IFERROR(IF(Y94="ー", "", ROUNDDOWN(Z94*VLOOKUP(N94,【参考】数式用!$AR$2:$AW$48,MATCH(Y94,【参考】数式用!$AT$4:$AW$4)+2,FALSE)*0.5, 0)), "")</f>
        <v/>
      </c>
      <c r="AB94" s="50"/>
      <c r="AC94" s="989" t="str">
        <f>IFERROR(IF(AG94&lt;&gt;"",Z94*VLOOKUP(N94,【参考】数式用!$AG$2:$AL$48,MATCH(Y94,【参考】数式用!$AI$4:$AL$4,0)+2,0), ""), "")</f>
        <v/>
      </c>
      <c r="AD94" s="989"/>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05" t="str">
        <f>IF(基本情報入力シート!C120="","",基本情報入力シート!C120)</f>
        <v/>
      </c>
      <c r="C95" s="906"/>
      <c r="D95" s="906"/>
      <c r="E95" s="906"/>
      <c r="F95" s="906"/>
      <c r="G95" s="906"/>
      <c r="H95" s="906"/>
      <c r="I95" s="907"/>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908"/>
      <c r="R95" s="909"/>
      <c r="S95" s="158" t="str">
        <f>IFERROR(ROUNDDOWN(Q95*VLOOKUP(N95,【参考】数式用!$AR$2:$AW$48,MATCH(P95,【参考】数式用!$AT$4:$AW$4)+2,FALSE)*0.5, 0), "")</f>
        <v/>
      </c>
      <c r="T95" s="48"/>
      <c r="U95" s="160" t="str">
        <f>IFERROR(IF(AG95&lt;&gt;"",Q95*VLOOKUP(N95,【参考】数式用!$AG$2:$AL$48,MATCH(P95,【参考】数式用!$AI$4:$AL$4,0)+2,0), ""), "")</f>
        <v/>
      </c>
      <c r="V95" s="42"/>
      <c r="W95" s="910"/>
      <c r="X95" s="911"/>
      <c r="Y95" s="43"/>
      <c r="Z95" s="49"/>
      <c r="AA95" s="159" t="str">
        <f>IFERROR(IF(Y95="ー", "", ROUNDDOWN(Z95*VLOOKUP(N95,【参考】数式用!$AR$2:$AW$48,MATCH(Y95,【参考】数式用!$AT$4:$AW$4)+2,FALSE)*0.5, 0)), "")</f>
        <v/>
      </c>
      <c r="AB95" s="50"/>
      <c r="AC95" s="989" t="str">
        <f>IFERROR(IF(AG95&lt;&gt;"",Z95*VLOOKUP(N95,【参考】数式用!$AG$2:$AL$48,MATCH(Y95,【参考】数式用!$AI$4:$AL$4,0)+2,0), ""), "")</f>
        <v/>
      </c>
      <c r="AD95" s="989"/>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05" t="str">
        <f>IF(基本情報入力シート!C121="","",基本情報入力シート!C121)</f>
        <v/>
      </c>
      <c r="C96" s="906"/>
      <c r="D96" s="906"/>
      <c r="E96" s="906"/>
      <c r="F96" s="906"/>
      <c r="G96" s="906"/>
      <c r="H96" s="906"/>
      <c r="I96" s="907"/>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908"/>
      <c r="R96" s="909"/>
      <c r="S96" s="158" t="str">
        <f>IFERROR(ROUNDDOWN(Q96*VLOOKUP(N96,【参考】数式用!$AR$2:$AW$48,MATCH(P96,【参考】数式用!$AT$4:$AW$4)+2,FALSE)*0.5, 0), "")</f>
        <v/>
      </c>
      <c r="T96" s="48"/>
      <c r="U96" s="160" t="str">
        <f>IFERROR(IF(AG96&lt;&gt;"",Q96*VLOOKUP(N96,【参考】数式用!$AG$2:$AL$48,MATCH(P96,【参考】数式用!$AI$4:$AL$4,0)+2,0), ""), "")</f>
        <v/>
      </c>
      <c r="V96" s="42"/>
      <c r="W96" s="910"/>
      <c r="X96" s="911"/>
      <c r="Y96" s="43"/>
      <c r="Z96" s="49"/>
      <c r="AA96" s="159" t="str">
        <f>IFERROR(IF(Y96="ー", "", ROUNDDOWN(Z96*VLOOKUP(N96,【参考】数式用!$AR$2:$AW$48,MATCH(Y96,【参考】数式用!$AT$4:$AW$4)+2,FALSE)*0.5, 0)), "")</f>
        <v/>
      </c>
      <c r="AB96" s="50"/>
      <c r="AC96" s="989" t="str">
        <f>IFERROR(IF(AG96&lt;&gt;"",Z96*VLOOKUP(N96,【参考】数式用!$AG$2:$AL$48,MATCH(Y96,【参考】数式用!$AI$4:$AL$4,0)+2,0), ""), "")</f>
        <v/>
      </c>
      <c r="AD96" s="989"/>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05" t="str">
        <f>IF(基本情報入力シート!C122="","",基本情報入力シート!C122)</f>
        <v/>
      </c>
      <c r="C97" s="906"/>
      <c r="D97" s="906"/>
      <c r="E97" s="906"/>
      <c r="F97" s="906"/>
      <c r="G97" s="906"/>
      <c r="H97" s="906"/>
      <c r="I97" s="907"/>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908"/>
      <c r="R97" s="909"/>
      <c r="S97" s="158" t="str">
        <f>IFERROR(ROUNDDOWN(Q97*VLOOKUP(N97,【参考】数式用!$AR$2:$AW$48,MATCH(P97,【参考】数式用!$AT$4:$AW$4)+2,FALSE)*0.5, 0), "")</f>
        <v/>
      </c>
      <c r="T97" s="48"/>
      <c r="U97" s="160" t="str">
        <f>IFERROR(IF(AG97&lt;&gt;"",Q97*VLOOKUP(N97,【参考】数式用!$AG$2:$AL$48,MATCH(P97,【参考】数式用!$AI$4:$AL$4,0)+2,0), ""), "")</f>
        <v/>
      </c>
      <c r="V97" s="42"/>
      <c r="W97" s="910"/>
      <c r="X97" s="911"/>
      <c r="Y97" s="43"/>
      <c r="Z97" s="49"/>
      <c r="AA97" s="159" t="str">
        <f>IFERROR(IF(Y97="ー", "", ROUNDDOWN(Z97*VLOOKUP(N97,【参考】数式用!$AR$2:$AW$48,MATCH(Y97,【参考】数式用!$AT$4:$AW$4)+2,FALSE)*0.5, 0)), "")</f>
        <v/>
      </c>
      <c r="AB97" s="50"/>
      <c r="AC97" s="989" t="str">
        <f>IFERROR(IF(AG97&lt;&gt;"",Z97*VLOOKUP(N97,【参考】数式用!$AG$2:$AL$48,MATCH(Y97,【参考】数式用!$AI$4:$AL$4,0)+2,0), ""), "")</f>
        <v/>
      </c>
      <c r="AD97" s="989"/>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05" t="str">
        <f>IF(基本情報入力シート!C123="","",基本情報入力シート!C123)</f>
        <v/>
      </c>
      <c r="C98" s="906"/>
      <c r="D98" s="906"/>
      <c r="E98" s="906"/>
      <c r="F98" s="906"/>
      <c r="G98" s="906"/>
      <c r="H98" s="906"/>
      <c r="I98" s="907"/>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908"/>
      <c r="R98" s="909"/>
      <c r="S98" s="158" t="str">
        <f>IFERROR(ROUNDDOWN(Q98*VLOOKUP(N98,【参考】数式用!$AR$2:$AW$48,MATCH(P98,【参考】数式用!$AT$4:$AW$4)+2,FALSE)*0.5, 0), "")</f>
        <v/>
      </c>
      <c r="T98" s="48"/>
      <c r="U98" s="160" t="str">
        <f>IFERROR(IF(AG98&lt;&gt;"",Q98*VLOOKUP(N98,【参考】数式用!$AG$2:$AL$48,MATCH(P98,【参考】数式用!$AI$4:$AL$4,0)+2,0), ""), "")</f>
        <v/>
      </c>
      <c r="V98" s="42"/>
      <c r="W98" s="910"/>
      <c r="X98" s="911"/>
      <c r="Y98" s="43"/>
      <c r="Z98" s="49"/>
      <c r="AA98" s="159" t="str">
        <f>IFERROR(IF(Y98="ー", "", ROUNDDOWN(Z98*VLOOKUP(N98,【参考】数式用!$AR$2:$AW$48,MATCH(Y98,【参考】数式用!$AT$4:$AW$4)+2,FALSE)*0.5, 0)), "")</f>
        <v/>
      </c>
      <c r="AB98" s="50"/>
      <c r="AC98" s="989" t="str">
        <f>IFERROR(IF(AG98&lt;&gt;"",Z98*VLOOKUP(N98,【参考】数式用!$AG$2:$AL$48,MATCH(Y98,【参考】数式用!$AI$4:$AL$4,0)+2,0), ""), "")</f>
        <v/>
      </c>
      <c r="AD98" s="989"/>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05" t="str">
        <f>IF(基本情報入力シート!C124="","",基本情報入力シート!C124)</f>
        <v/>
      </c>
      <c r="C99" s="906"/>
      <c r="D99" s="906"/>
      <c r="E99" s="906"/>
      <c r="F99" s="906"/>
      <c r="G99" s="906"/>
      <c r="H99" s="906"/>
      <c r="I99" s="907"/>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908"/>
      <c r="R99" s="909"/>
      <c r="S99" s="158" t="str">
        <f>IFERROR(ROUNDDOWN(Q99*VLOOKUP(N99,【参考】数式用!$AR$2:$AW$48,MATCH(P99,【参考】数式用!$AT$4:$AW$4)+2,FALSE)*0.5, 0), "")</f>
        <v/>
      </c>
      <c r="T99" s="48"/>
      <c r="U99" s="160" t="str">
        <f>IFERROR(IF(AG99&lt;&gt;"",Q99*VLOOKUP(N99,【参考】数式用!$AG$2:$AL$48,MATCH(P99,【参考】数式用!$AI$4:$AL$4,0)+2,0), ""), "")</f>
        <v/>
      </c>
      <c r="V99" s="42"/>
      <c r="W99" s="910"/>
      <c r="X99" s="911"/>
      <c r="Y99" s="43"/>
      <c r="Z99" s="49"/>
      <c r="AA99" s="159" t="str">
        <f>IFERROR(IF(Y99="ー", "", ROUNDDOWN(Z99*VLOOKUP(N99,【参考】数式用!$AR$2:$AW$48,MATCH(Y99,【参考】数式用!$AT$4:$AW$4)+2,FALSE)*0.5, 0)), "")</f>
        <v/>
      </c>
      <c r="AB99" s="50"/>
      <c r="AC99" s="989" t="str">
        <f>IFERROR(IF(AG99&lt;&gt;"",Z99*VLOOKUP(N99,【参考】数式用!$AG$2:$AL$48,MATCH(Y99,【参考】数式用!$AI$4:$AL$4,0)+2,0), ""), "")</f>
        <v/>
      </c>
      <c r="AD99" s="989"/>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05" t="str">
        <f>IF(基本情報入力シート!C125="","",基本情報入力シート!C125)</f>
        <v/>
      </c>
      <c r="C100" s="906"/>
      <c r="D100" s="906"/>
      <c r="E100" s="906"/>
      <c r="F100" s="906"/>
      <c r="G100" s="906"/>
      <c r="H100" s="906"/>
      <c r="I100" s="907"/>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908"/>
      <c r="R100" s="909"/>
      <c r="S100" s="158" t="str">
        <f>IFERROR(ROUNDDOWN(Q100*VLOOKUP(N100,【参考】数式用!$AR$2:$AW$48,MATCH(P100,【参考】数式用!$AT$4:$AW$4)+2,FALSE)*0.5, 0), "")</f>
        <v/>
      </c>
      <c r="T100" s="48"/>
      <c r="U100" s="160" t="str">
        <f>IFERROR(IF(AG100&lt;&gt;"",Q100*VLOOKUP(N100,【参考】数式用!$AG$2:$AL$48,MATCH(P100,【参考】数式用!$AI$4:$AL$4,0)+2,0), ""), "")</f>
        <v/>
      </c>
      <c r="V100" s="42"/>
      <c r="W100" s="910"/>
      <c r="X100" s="911"/>
      <c r="Y100" s="43"/>
      <c r="Z100" s="49"/>
      <c r="AA100" s="159" t="str">
        <f>IFERROR(IF(Y100="ー", "", ROUNDDOWN(Z100*VLOOKUP(N100,【参考】数式用!$AR$2:$AW$48,MATCH(Y100,【参考】数式用!$AT$4:$AW$4)+2,FALSE)*0.5, 0)), "")</f>
        <v/>
      </c>
      <c r="AB100" s="50"/>
      <c r="AC100" s="989" t="str">
        <f>IFERROR(IF(AG100&lt;&gt;"",Z100*VLOOKUP(N100,【参考】数式用!$AG$2:$AL$48,MATCH(Y100,【参考】数式用!$AI$4:$AL$4,0)+2,0), ""), "")</f>
        <v/>
      </c>
      <c r="AD100" s="989"/>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05" t="str">
        <f>IF(基本情報入力シート!C126="","",基本情報入力シート!C126)</f>
        <v/>
      </c>
      <c r="C101" s="906"/>
      <c r="D101" s="906"/>
      <c r="E101" s="906"/>
      <c r="F101" s="906"/>
      <c r="G101" s="906"/>
      <c r="H101" s="906"/>
      <c r="I101" s="907"/>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908"/>
      <c r="R101" s="909"/>
      <c r="S101" s="158" t="str">
        <f>IFERROR(ROUNDDOWN(Q101*VLOOKUP(N101,【参考】数式用!$AR$2:$AW$48,MATCH(P101,【参考】数式用!$AT$4:$AW$4)+2,FALSE)*0.5, 0), "")</f>
        <v/>
      </c>
      <c r="T101" s="48"/>
      <c r="U101" s="160" t="str">
        <f>IFERROR(IF(AG101&lt;&gt;"",Q101*VLOOKUP(N101,【参考】数式用!$AG$2:$AL$48,MATCH(P101,【参考】数式用!$AI$4:$AL$4,0)+2,0), ""), "")</f>
        <v/>
      </c>
      <c r="V101" s="42"/>
      <c r="W101" s="910"/>
      <c r="X101" s="911"/>
      <c r="Y101" s="43"/>
      <c r="Z101" s="49"/>
      <c r="AA101" s="159" t="str">
        <f>IFERROR(IF(Y101="ー", "", ROUNDDOWN(Z101*VLOOKUP(N101,【参考】数式用!$AR$2:$AW$48,MATCH(Y101,【参考】数式用!$AT$4:$AW$4)+2,FALSE)*0.5, 0)), "")</f>
        <v/>
      </c>
      <c r="AB101" s="50"/>
      <c r="AC101" s="989" t="str">
        <f>IFERROR(IF(AG101&lt;&gt;"",Z101*VLOOKUP(N101,【参考】数式用!$AG$2:$AL$48,MATCH(Y101,【参考】数式用!$AI$4:$AL$4,0)+2,0), ""), "")</f>
        <v/>
      </c>
      <c r="AD101" s="989"/>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05" t="str">
        <f>IF(基本情報入力シート!C127="","",基本情報入力シート!C127)</f>
        <v/>
      </c>
      <c r="C102" s="906"/>
      <c r="D102" s="906"/>
      <c r="E102" s="906"/>
      <c r="F102" s="906"/>
      <c r="G102" s="906"/>
      <c r="H102" s="906"/>
      <c r="I102" s="907"/>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908"/>
      <c r="R102" s="909"/>
      <c r="S102" s="158" t="str">
        <f>IFERROR(ROUNDDOWN(Q102*VLOOKUP(N102,【参考】数式用!$AR$2:$AW$48,MATCH(P102,【参考】数式用!$AT$4:$AW$4)+2,FALSE)*0.5, 0), "")</f>
        <v/>
      </c>
      <c r="T102" s="48"/>
      <c r="U102" s="160" t="str">
        <f>IFERROR(IF(AG102&lt;&gt;"",Q102*VLOOKUP(N102,【参考】数式用!$AG$2:$AL$48,MATCH(P102,【参考】数式用!$AI$4:$AL$4,0)+2,0), ""), "")</f>
        <v/>
      </c>
      <c r="V102" s="42"/>
      <c r="W102" s="910"/>
      <c r="X102" s="911"/>
      <c r="Y102" s="43"/>
      <c r="Z102" s="49"/>
      <c r="AA102" s="159" t="str">
        <f>IFERROR(IF(Y102="ー", "", ROUNDDOWN(Z102*VLOOKUP(N102,【参考】数式用!$AR$2:$AW$48,MATCH(Y102,【参考】数式用!$AT$4:$AW$4)+2,FALSE)*0.5, 0)), "")</f>
        <v/>
      </c>
      <c r="AB102" s="50"/>
      <c r="AC102" s="989" t="str">
        <f>IFERROR(IF(AG102&lt;&gt;"",Z102*VLOOKUP(N102,【参考】数式用!$AG$2:$AL$48,MATCH(Y102,【参考】数式用!$AI$4:$AL$4,0)+2,0), ""), "")</f>
        <v/>
      </c>
      <c r="AD102" s="989"/>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05" t="str">
        <f>IF(基本情報入力シート!C128="","",基本情報入力シート!C128)</f>
        <v/>
      </c>
      <c r="C103" s="906"/>
      <c r="D103" s="906"/>
      <c r="E103" s="906"/>
      <c r="F103" s="906"/>
      <c r="G103" s="906"/>
      <c r="H103" s="906"/>
      <c r="I103" s="907"/>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908"/>
      <c r="R103" s="909"/>
      <c r="S103" s="158" t="str">
        <f>IFERROR(ROUNDDOWN(Q103*VLOOKUP(N103,【参考】数式用!$AR$2:$AW$48,MATCH(P103,【参考】数式用!$AT$4:$AW$4)+2,FALSE)*0.5, 0), "")</f>
        <v/>
      </c>
      <c r="T103" s="48"/>
      <c r="U103" s="160" t="str">
        <f>IFERROR(IF(AG103&lt;&gt;"",Q103*VLOOKUP(N103,【参考】数式用!$AG$2:$AL$48,MATCH(P103,【参考】数式用!$AI$4:$AL$4,0)+2,0), ""), "")</f>
        <v/>
      </c>
      <c r="V103" s="42"/>
      <c r="W103" s="910"/>
      <c r="X103" s="911"/>
      <c r="Y103" s="43"/>
      <c r="Z103" s="49"/>
      <c r="AA103" s="159" t="str">
        <f>IFERROR(IF(Y103="ー", "", ROUNDDOWN(Z103*VLOOKUP(N103,【参考】数式用!$AR$2:$AW$48,MATCH(Y103,【参考】数式用!$AT$4:$AW$4)+2,FALSE)*0.5, 0)), "")</f>
        <v/>
      </c>
      <c r="AB103" s="50"/>
      <c r="AC103" s="989" t="str">
        <f>IFERROR(IF(AG103&lt;&gt;"",Z103*VLOOKUP(N103,【参考】数式用!$AG$2:$AL$48,MATCH(Y103,【参考】数式用!$AI$4:$AL$4,0)+2,0), ""), "")</f>
        <v/>
      </c>
      <c r="AD103" s="989"/>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05" t="str">
        <f>IF(基本情報入力シート!C129="","",基本情報入力シート!C129)</f>
        <v/>
      </c>
      <c r="C104" s="906"/>
      <c r="D104" s="906"/>
      <c r="E104" s="906"/>
      <c r="F104" s="906"/>
      <c r="G104" s="906"/>
      <c r="H104" s="906"/>
      <c r="I104" s="907"/>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908"/>
      <c r="R104" s="909"/>
      <c r="S104" s="158" t="str">
        <f>IFERROR(ROUNDDOWN(Q104*VLOOKUP(N104,【参考】数式用!$AR$2:$AW$48,MATCH(P104,【参考】数式用!$AT$4:$AW$4)+2,FALSE)*0.5, 0), "")</f>
        <v/>
      </c>
      <c r="T104" s="48"/>
      <c r="U104" s="160" t="str">
        <f>IFERROR(IF(AG104&lt;&gt;"",Q104*VLOOKUP(N104,【参考】数式用!$AG$2:$AL$48,MATCH(P104,【参考】数式用!$AI$4:$AL$4,0)+2,0), ""), "")</f>
        <v/>
      </c>
      <c r="V104" s="42"/>
      <c r="W104" s="910"/>
      <c r="X104" s="911"/>
      <c r="Y104" s="43"/>
      <c r="Z104" s="49"/>
      <c r="AA104" s="159" t="str">
        <f>IFERROR(IF(Y104="ー", "", ROUNDDOWN(Z104*VLOOKUP(N104,【参考】数式用!$AR$2:$AW$48,MATCH(Y104,【参考】数式用!$AT$4:$AW$4)+2,FALSE)*0.5, 0)), "")</f>
        <v/>
      </c>
      <c r="AB104" s="50"/>
      <c r="AC104" s="989" t="str">
        <f>IFERROR(IF(AG104&lt;&gt;"",Z104*VLOOKUP(N104,【参考】数式用!$AG$2:$AL$48,MATCH(Y104,【参考】数式用!$AI$4:$AL$4,0)+2,0), ""), "")</f>
        <v/>
      </c>
      <c r="AD104" s="989"/>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05" t="str">
        <f>IF(基本情報入力シート!C130="","",基本情報入力シート!C130)</f>
        <v/>
      </c>
      <c r="C105" s="906"/>
      <c r="D105" s="906"/>
      <c r="E105" s="906"/>
      <c r="F105" s="906"/>
      <c r="G105" s="906"/>
      <c r="H105" s="906"/>
      <c r="I105" s="907"/>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908"/>
      <c r="R105" s="909"/>
      <c r="S105" s="158" t="str">
        <f>IFERROR(ROUNDDOWN(Q105*VLOOKUP(N105,【参考】数式用!$AR$2:$AW$48,MATCH(P105,【参考】数式用!$AT$4:$AW$4)+2,FALSE)*0.5, 0), "")</f>
        <v/>
      </c>
      <c r="T105" s="48"/>
      <c r="U105" s="160" t="str">
        <f>IFERROR(IF(AG105&lt;&gt;"",Q105*VLOOKUP(N105,【参考】数式用!$AG$2:$AL$48,MATCH(P105,【参考】数式用!$AI$4:$AL$4,0)+2,0), ""), "")</f>
        <v/>
      </c>
      <c r="V105" s="42"/>
      <c r="W105" s="910"/>
      <c r="X105" s="911"/>
      <c r="Y105" s="43"/>
      <c r="Z105" s="49"/>
      <c r="AA105" s="159" t="str">
        <f>IFERROR(IF(Y105="ー", "", ROUNDDOWN(Z105*VLOOKUP(N105,【参考】数式用!$AR$2:$AW$48,MATCH(Y105,【参考】数式用!$AT$4:$AW$4)+2,FALSE)*0.5, 0)), "")</f>
        <v/>
      </c>
      <c r="AB105" s="50"/>
      <c r="AC105" s="989" t="str">
        <f>IFERROR(IF(AG105&lt;&gt;"",Z105*VLOOKUP(N105,【参考】数式用!$AG$2:$AL$48,MATCH(Y105,【参考】数式用!$AI$4:$AL$4,0)+2,0), ""), "")</f>
        <v/>
      </c>
      <c r="AD105" s="989"/>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05" t="str">
        <f>IF(基本情報入力シート!C131="","",基本情報入力シート!C131)</f>
        <v/>
      </c>
      <c r="C106" s="906"/>
      <c r="D106" s="906"/>
      <c r="E106" s="906"/>
      <c r="F106" s="906"/>
      <c r="G106" s="906"/>
      <c r="H106" s="906"/>
      <c r="I106" s="907"/>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908"/>
      <c r="R106" s="909"/>
      <c r="S106" s="158" t="str">
        <f>IFERROR(ROUNDDOWN(Q106*VLOOKUP(N106,【参考】数式用!$AR$2:$AW$48,MATCH(P106,【参考】数式用!$AT$4:$AW$4)+2,FALSE)*0.5, 0), "")</f>
        <v/>
      </c>
      <c r="T106" s="48"/>
      <c r="U106" s="160" t="str">
        <f>IFERROR(IF(AG106&lt;&gt;"",Q106*VLOOKUP(N106,【参考】数式用!$AG$2:$AL$48,MATCH(P106,【参考】数式用!$AI$4:$AL$4,0)+2,0), ""), "")</f>
        <v/>
      </c>
      <c r="V106" s="42"/>
      <c r="W106" s="910"/>
      <c r="X106" s="911"/>
      <c r="Y106" s="43"/>
      <c r="Z106" s="49"/>
      <c r="AA106" s="159" t="str">
        <f>IFERROR(IF(Y106="ー", "", ROUNDDOWN(Z106*VLOOKUP(N106,【参考】数式用!$AR$2:$AW$48,MATCH(Y106,【参考】数式用!$AT$4:$AW$4)+2,FALSE)*0.5, 0)), "")</f>
        <v/>
      </c>
      <c r="AB106" s="50"/>
      <c r="AC106" s="989" t="str">
        <f>IFERROR(IF(AG106&lt;&gt;"",Z106*VLOOKUP(N106,【参考】数式用!$AG$2:$AL$48,MATCH(Y106,【参考】数式用!$AI$4:$AL$4,0)+2,0), ""), "")</f>
        <v/>
      </c>
      <c r="AD106" s="989"/>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05" t="str">
        <f>IF(基本情報入力シート!C132="","",基本情報入力シート!C132)</f>
        <v/>
      </c>
      <c r="C107" s="906"/>
      <c r="D107" s="906"/>
      <c r="E107" s="906"/>
      <c r="F107" s="906"/>
      <c r="G107" s="906"/>
      <c r="H107" s="906"/>
      <c r="I107" s="907"/>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908"/>
      <c r="R107" s="909"/>
      <c r="S107" s="158" t="str">
        <f>IFERROR(ROUNDDOWN(Q107*VLOOKUP(N107,【参考】数式用!$AR$2:$AW$48,MATCH(P107,【参考】数式用!$AT$4:$AW$4)+2,FALSE)*0.5, 0), "")</f>
        <v/>
      </c>
      <c r="T107" s="48"/>
      <c r="U107" s="160" t="str">
        <f>IFERROR(IF(AG107&lt;&gt;"",Q107*VLOOKUP(N107,【参考】数式用!$AG$2:$AL$48,MATCH(P107,【参考】数式用!$AI$4:$AL$4,0)+2,0), ""), "")</f>
        <v/>
      </c>
      <c r="V107" s="42"/>
      <c r="W107" s="910"/>
      <c r="X107" s="911"/>
      <c r="Y107" s="43"/>
      <c r="Z107" s="49"/>
      <c r="AA107" s="159" t="str">
        <f>IFERROR(IF(Y107="ー", "", ROUNDDOWN(Z107*VLOOKUP(N107,【参考】数式用!$AR$2:$AW$48,MATCH(Y107,【参考】数式用!$AT$4:$AW$4)+2,FALSE)*0.5, 0)), "")</f>
        <v/>
      </c>
      <c r="AB107" s="50"/>
      <c r="AC107" s="989" t="str">
        <f>IFERROR(IF(AG107&lt;&gt;"",Z107*VLOOKUP(N107,【参考】数式用!$AG$2:$AL$48,MATCH(Y107,【参考】数式用!$AI$4:$AL$4,0)+2,0), ""), "")</f>
        <v/>
      </c>
      <c r="AD107" s="989"/>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05" t="str">
        <f>IF(基本情報入力シート!C133="","",基本情報入力シート!C133)</f>
        <v/>
      </c>
      <c r="C108" s="906"/>
      <c r="D108" s="906"/>
      <c r="E108" s="906"/>
      <c r="F108" s="906"/>
      <c r="G108" s="906"/>
      <c r="H108" s="906"/>
      <c r="I108" s="907"/>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908"/>
      <c r="R108" s="909"/>
      <c r="S108" s="158" t="str">
        <f>IFERROR(ROUNDDOWN(Q108*VLOOKUP(N108,【参考】数式用!$AR$2:$AW$48,MATCH(P108,【参考】数式用!$AT$4:$AW$4)+2,FALSE)*0.5, 0), "")</f>
        <v/>
      </c>
      <c r="T108" s="48"/>
      <c r="U108" s="160" t="str">
        <f>IFERROR(IF(AG108&lt;&gt;"",Q108*VLOOKUP(N108,【参考】数式用!$AG$2:$AL$48,MATCH(P108,【参考】数式用!$AI$4:$AL$4,0)+2,0), ""), "")</f>
        <v/>
      </c>
      <c r="V108" s="42"/>
      <c r="W108" s="910"/>
      <c r="X108" s="911"/>
      <c r="Y108" s="43"/>
      <c r="Z108" s="49"/>
      <c r="AA108" s="159" t="str">
        <f>IFERROR(IF(Y108="ー", "", ROUNDDOWN(Z108*VLOOKUP(N108,【参考】数式用!$AR$2:$AW$48,MATCH(Y108,【参考】数式用!$AT$4:$AW$4)+2,FALSE)*0.5, 0)), "")</f>
        <v/>
      </c>
      <c r="AB108" s="50"/>
      <c r="AC108" s="989" t="str">
        <f>IFERROR(IF(AG108&lt;&gt;"",Z108*VLOOKUP(N108,【参考】数式用!$AG$2:$AL$48,MATCH(Y108,【参考】数式用!$AI$4:$AL$4,0)+2,0), ""), "")</f>
        <v/>
      </c>
      <c r="AD108" s="989"/>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05" t="str">
        <f>IF(基本情報入力シート!C134="","",基本情報入力シート!C134)</f>
        <v/>
      </c>
      <c r="C109" s="906"/>
      <c r="D109" s="906"/>
      <c r="E109" s="906"/>
      <c r="F109" s="906"/>
      <c r="G109" s="906"/>
      <c r="H109" s="906"/>
      <c r="I109" s="907"/>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908"/>
      <c r="R109" s="909"/>
      <c r="S109" s="158" t="str">
        <f>IFERROR(ROUNDDOWN(Q109*VLOOKUP(N109,【参考】数式用!$AR$2:$AW$48,MATCH(P109,【参考】数式用!$AT$4:$AW$4)+2,FALSE)*0.5, 0), "")</f>
        <v/>
      </c>
      <c r="T109" s="48"/>
      <c r="U109" s="160" t="str">
        <f>IFERROR(IF(AG109&lt;&gt;"",Q109*VLOOKUP(N109,【参考】数式用!$AG$2:$AL$48,MATCH(P109,【参考】数式用!$AI$4:$AL$4,0)+2,0), ""), "")</f>
        <v/>
      </c>
      <c r="V109" s="42"/>
      <c r="W109" s="910"/>
      <c r="X109" s="911"/>
      <c r="Y109" s="43"/>
      <c r="Z109" s="49"/>
      <c r="AA109" s="159" t="str">
        <f>IFERROR(IF(Y109="ー", "", ROUNDDOWN(Z109*VLOOKUP(N109,【参考】数式用!$AR$2:$AW$48,MATCH(Y109,【参考】数式用!$AT$4:$AW$4)+2,FALSE)*0.5, 0)), "")</f>
        <v/>
      </c>
      <c r="AB109" s="50"/>
      <c r="AC109" s="989" t="str">
        <f>IFERROR(IF(AG109&lt;&gt;"",Z109*VLOOKUP(N109,【参考】数式用!$AG$2:$AL$48,MATCH(Y109,【参考】数式用!$AI$4:$AL$4,0)+2,0), ""), "")</f>
        <v/>
      </c>
      <c r="AD109" s="989"/>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05" t="str">
        <f>IF(基本情報入力シート!C135="","",基本情報入力シート!C135)</f>
        <v/>
      </c>
      <c r="C110" s="906"/>
      <c r="D110" s="906"/>
      <c r="E110" s="906"/>
      <c r="F110" s="906"/>
      <c r="G110" s="906"/>
      <c r="H110" s="906"/>
      <c r="I110" s="907"/>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908"/>
      <c r="R110" s="909"/>
      <c r="S110" s="158" t="str">
        <f>IFERROR(ROUNDDOWN(Q110*VLOOKUP(N110,【参考】数式用!$AR$2:$AW$48,MATCH(P110,【参考】数式用!$AT$4:$AW$4)+2,FALSE)*0.5, 0), "")</f>
        <v/>
      </c>
      <c r="T110" s="48"/>
      <c r="U110" s="160" t="str">
        <f>IFERROR(IF(AG110&lt;&gt;"",Q110*VLOOKUP(N110,【参考】数式用!$AG$2:$AL$48,MATCH(P110,【参考】数式用!$AI$4:$AL$4,0)+2,0), ""), "")</f>
        <v/>
      </c>
      <c r="V110" s="42"/>
      <c r="W110" s="910"/>
      <c r="X110" s="911"/>
      <c r="Y110" s="43"/>
      <c r="Z110" s="49"/>
      <c r="AA110" s="159" t="str">
        <f>IFERROR(IF(Y110="ー", "", ROUNDDOWN(Z110*VLOOKUP(N110,【参考】数式用!$AR$2:$AW$48,MATCH(Y110,【参考】数式用!$AT$4:$AW$4)+2,FALSE)*0.5, 0)), "")</f>
        <v/>
      </c>
      <c r="AB110" s="50"/>
      <c r="AC110" s="989" t="str">
        <f>IFERROR(IF(AG110&lt;&gt;"",Z110*VLOOKUP(N110,【参考】数式用!$AG$2:$AL$48,MATCH(Y110,【参考】数式用!$AI$4:$AL$4,0)+2,0), ""), "")</f>
        <v/>
      </c>
      <c r="AD110" s="989"/>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05" t="str">
        <f>IF(基本情報入力シート!C136="","",基本情報入力シート!C136)</f>
        <v/>
      </c>
      <c r="C111" s="906"/>
      <c r="D111" s="906"/>
      <c r="E111" s="906"/>
      <c r="F111" s="906"/>
      <c r="G111" s="906"/>
      <c r="H111" s="906"/>
      <c r="I111" s="907"/>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908"/>
      <c r="R111" s="909"/>
      <c r="S111" s="158" t="str">
        <f>IFERROR(ROUNDDOWN(Q111*VLOOKUP(N111,【参考】数式用!$AR$2:$AW$48,MATCH(P111,【参考】数式用!$AT$4:$AW$4)+2,FALSE)*0.5, 0), "")</f>
        <v/>
      </c>
      <c r="T111" s="48"/>
      <c r="U111" s="160" t="str">
        <f>IFERROR(IF(AG111&lt;&gt;"",Q111*VLOOKUP(N111,【参考】数式用!$AG$2:$AL$48,MATCH(P111,【参考】数式用!$AI$4:$AL$4,0)+2,0), ""), "")</f>
        <v/>
      </c>
      <c r="V111" s="42"/>
      <c r="W111" s="910"/>
      <c r="X111" s="911"/>
      <c r="Y111" s="43"/>
      <c r="Z111" s="49"/>
      <c r="AA111" s="159" t="str">
        <f>IFERROR(IF(Y111="ー", "", ROUNDDOWN(Z111*VLOOKUP(N111,【参考】数式用!$AR$2:$AW$48,MATCH(Y111,【参考】数式用!$AT$4:$AW$4)+2,FALSE)*0.5, 0)), "")</f>
        <v/>
      </c>
      <c r="AB111" s="50"/>
      <c r="AC111" s="989" t="str">
        <f>IFERROR(IF(AG111&lt;&gt;"",Z111*VLOOKUP(N111,【参考】数式用!$AG$2:$AL$48,MATCH(Y111,【参考】数式用!$AI$4:$AL$4,0)+2,0), ""), "")</f>
        <v/>
      </c>
      <c r="AD111" s="989"/>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919" t="str">
        <f>IF(基本情報入力シート!C137="","",基本情報入力シート!C137)</f>
        <v/>
      </c>
      <c r="C112" s="920"/>
      <c r="D112" s="920"/>
      <c r="E112" s="920"/>
      <c r="F112" s="920"/>
      <c r="G112" s="920"/>
      <c r="H112" s="920"/>
      <c r="I112" s="921"/>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922"/>
      <c r="R112" s="923"/>
      <c r="S112" s="465" t="str">
        <f>IFERROR(ROUNDDOWN(Q112*VLOOKUP(N112,【参考】数式用!$AR$2:$AW$48,MATCH(P112,【参考】数式用!$AT$4:$AW$4)+2,FALSE)*0.5, 0), "")</f>
        <v/>
      </c>
      <c r="T112" s="466"/>
      <c r="U112" s="467" t="str">
        <f>IFERROR(IF(AG112&lt;&gt;"",Q112*VLOOKUP(N112,【参考】数式用!$AG$2:$AL$48,MATCH(P112,【参考】数式用!$AI$4:$AL$4,0)+2,0), ""), "")</f>
        <v/>
      </c>
      <c r="V112" s="468"/>
      <c r="W112" s="924"/>
      <c r="X112" s="925"/>
      <c r="Y112" s="469"/>
      <c r="Z112" s="470"/>
      <c r="AA112" s="471" t="str">
        <f>IFERROR(IF(Y112="ー", "", ROUNDDOWN(Z112*VLOOKUP(N112,【参考】数式用!$AR$2:$AW$48,MATCH(Y112,【参考】数式用!$AT$4:$AW$4)+2,FALSE)*0.5, 0)), "")</f>
        <v/>
      </c>
      <c r="AB112" s="472"/>
      <c r="AC112" s="1022" t="str">
        <f>IFERROR(IF(AG112&lt;&gt;"",Z112*VLOOKUP(N112,【参考】数式用!$AG$2:$AL$48,MATCH(Y112,【参考】数式用!$AI$4:$AL$4,0)+2,0), ""), "")</f>
        <v/>
      </c>
      <c r="AD112" s="1022"/>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912" t="str">
        <f>IF(基本情報入力シート!C138="","",基本情報入力シート!C138)</f>
        <v/>
      </c>
      <c r="C113" s="913"/>
      <c r="D113" s="913"/>
      <c r="E113" s="913"/>
      <c r="F113" s="913"/>
      <c r="G113" s="913"/>
      <c r="H113" s="913"/>
      <c r="I113" s="914"/>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915"/>
      <c r="R113" s="916"/>
      <c r="S113" s="164" t="str">
        <f>IFERROR(ROUNDDOWN(Q113*VLOOKUP(N113,【参考】数式用!$AR$2:$AW$48,MATCH(P113,【参考】数式用!$AT$4:$AW$4)+2,FALSE)*0.5, 0), "")</f>
        <v/>
      </c>
      <c r="T113" s="52"/>
      <c r="U113" s="456" t="str">
        <f>IFERROR(IF(AG113&lt;&gt;"",Q113*VLOOKUP(N113,【参考】数式用!$AG$2:$AL$48,MATCH(P113,【参考】数式用!$AI$4:$AL$4,0)+2,0), ""), "")</f>
        <v/>
      </c>
      <c r="V113" s="44"/>
      <c r="W113" s="917"/>
      <c r="X113" s="918"/>
      <c r="Y113" s="109"/>
      <c r="Z113" s="458"/>
      <c r="AA113" s="165" t="str">
        <f>IFERROR(IF(Y113="ー", "", ROUNDDOWN(Z113*VLOOKUP(N113,【参考】数式用!$AR$2:$AW$48,MATCH(Y113,【参考】数式用!$AT$4:$AW$4)+2,FALSE)*0.5, 0)), "")</f>
        <v/>
      </c>
      <c r="AB113" s="119"/>
      <c r="AC113" s="1023" t="str">
        <f>IFERROR(IF(AG113&lt;&gt;"",Z113*VLOOKUP(N113,【参考】数式用!$AG$2:$AL$48,MATCH(Y113,【参考】数式用!$AI$4:$AL$4,0)+2,0), ""), "")</f>
        <v/>
      </c>
      <c r="AD113" s="1023"/>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GpUo9oNIHJnM4WHCJQHv0mQKZCFDgc10O4CyqlgIgUMr738JWVKPcufZqQilY5ObpLk6Xr4CqnzOJXJ/wD+owQ==" saltValue="9fxx5KWWbM3K0KMc4ALxm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9" t="s">
        <v>1963</v>
      </c>
      <c r="B2" s="1048" t="s">
        <v>1964</v>
      </c>
      <c r="C2" s="1057" t="s">
        <v>134</v>
      </c>
      <c r="D2" s="1058"/>
      <c r="E2" s="1058"/>
      <c r="F2" s="1033"/>
      <c r="G2" s="1059" t="s">
        <v>135</v>
      </c>
      <c r="H2" s="1060"/>
      <c r="I2" s="1061"/>
      <c r="J2" s="1059" t="s">
        <v>136</v>
      </c>
      <c r="K2" s="1061"/>
      <c r="L2" s="1036" t="s">
        <v>137</v>
      </c>
      <c r="M2" s="1037"/>
      <c r="N2" s="1037"/>
      <c r="O2" s="1037"/>
      <c r="P2" s="1037"/>
      <c r="Q2" s="1037"/>
      <c r="R2" s="1037"/>
      <c r="S2" s="1037"/>
      <c r="T2" s="1037"/>
      <c r="U2" s="1037"/>
      <c r="V2" s="1037"/>
      <c r="W2" s="1037"/>
      <c r="X2" s="1037"/>
      <c r="Y2" s="1037"/>
      <c r="Z2" s="1037"/>
      <c r="AA2" s="1037"/>
      <c r="AB2" s="1037"/>
      <c r="AC2" s="1037"/>
      <c r="AD2" s="1038"/>
      <c r="AE2" s="1027" t="s">
        <v>1965</v>
      </c>
      <c r="AF2" s="5"/>
      <c r="AG2" s="1039" t="s">
        <v>1963</v>
      </c>
      <c r="AH2" s="1048" t="s">
        <v>1964</v>
      </c>
      <c r="AI2" s="1042" t="s">
        <v>138</v>
      </c>
      <c r="AJ2" s="1043"/>
      <c r="AK2" s="1043"/>
      <c r="AL2" s="1044"/>
      <c r="AM2" s="5"/>
      <c r="AN2" s="27" t="s">
        <v>139</v>
      </c>
      <c r="AO2" s="5"/>
      <c r="AP2" s="19" t="s">
        <v>2126</v>
      </c>
      <c r="AR2" s="1039" t="s">
        <v>1963</v>
      </c>
      <c r="AS2" s="1048" t="s">
        <v>1964</v>
      </c>
      <c r="AT2" s="1042" t="s">
        <v>2151</v>
      </c>
      <c r="AU2" s="1043"/>
      <c r="AV2" s="1043"/>
      <c r="AW2" s="1044"/>
      <c r="AY2" s="1027" t="s">
        <v>2057</v>
      </c>
      <c r="BA2" s="1030" t="s">
        <v>133</v>
      </c>
      <c r="BB2" s="1033" t="s">
        <v>2059</v>
      </c>
    </row>
    <row r="3" spans="1:54" ht="30.6" customHeight="1" thickBot="1">
      <c r="A3" s="1040"/>
      <c r="B3" s="1049"/>
      <c r="C3" s="1051" t="s">
        <v>140</v>
      </c>
      <c r="D3" s="1052"/>
      <c r="E3" s="1052"/>
      <c r="F3" s="1053"/>
      <c r="G3" s="1051" t="s">
        <v>141</v>
      </c>
      <c r="H3" s="1052"/>
      <c r="I3" s="1053"/>
      <c r="J3" s="1051"/>
      <c r="K3" s="1053"/>
      <c r="L3" s="1054" t="s">
        <v>2152</v>
      </c>
      <c r="M3" s="1055"/>
      <c r="N3" s="1055"/>
      <c r="O3" s="1055"/>
      <c r="P3" s="1055"/>
      <c r="Q3" s="1055"/>
      <c r="R3" s="1055"/>
      <c r="S3" s="1055"/>
      <c r="T3" s="1055"/>
      <c r="U3" s="1055"/>
      <c r="V3" s="1055"/>
      <c r="W3" s="1055"/>
      <c r="X3" s="1055"/>
      <c r="Y3" s="1055"/>
      <c r="Z3" s="1055"/>
      <c r="AA3" s="1055"/>
      <c r="AB3" s="1055"/>
      <c r="AC3" s="1055"/>
      <c r="AD3" s="1056"/>
      <c r="AE3" s="1028"/>
      <c r="AF3" s="5"/>
      <c r="AG3" s="1040"/>
      <c r="AH3" s="1049"/>
      <c r="AI3" s="1045"/>
      <c r="AJ3" s="1046"/>
      <c r="AK3" s="1046"/>
      <c r="AL3" s="1047"/>
      <c r="AM3" s="5"/>
      <c r="AN3" s="28"/>
      <c r="AO3" s="5"/>
      <c r="AP3" s="21" t="s">
        <v>2153</v>
      </c>
      <c r="AR3" s="1040"/>
      <c r="AS3" s="1049"/>
      <c r="AT3" s="1045"/>
      <c r="AU3" s="1046"/>
      <c r="AV3" s="1046"/>
      <c r="AW3" s="1047"/>
      <c r="AY3" s="1028"/>
      <c r="BA3" s="1031"/>
      <c r="BB3" s="1034"/>
    </row>
    <row r="4" spans="1:54" ht="48.6" customHeight="1" thickBot="1">
      <c r="A4" s="1041"/>
      <c r="B4" s="1050"/>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29"/>
      <c r="AF4" s="5"/>
      <c r="AG4" s="1041"/>
      <c r="AH4" s="1050"/>
      <c r="AI4" s="83" t="s">
        <v>2126</v>
      </c>
      <c r="AJ4" s="84" t="s">
        <v>2153</v>
      </c>
      <c r="AK4" s="84" t="s">
        <v>2158</v>
      </c>
      <c r="AL4" s="85" t="s">
        <v>2159</v>
      </c>
      <c r="AM4" s="5"/>
      <c r="AN4" s="441"/>
      <c r="AO4" s="5"/>
      <c r="AP4" s="21" t="s">
        <v>2158</v>
      </c>
      <c r="AR4" s="1041"/>
      <c r="AS4" s="1050"/>
      <c r="AT4" s="83" t="s">
        <v>2126</v>
      </c>
      <c r="AU4" s="84" t="s">
        <v>2153</v>
      </c>
      <c r="AV4" s="84" t="s">
        <v>2158</v>
      </c>
      <c r="AW4" s="85" t="s">
        <v>2159</v>
      </c>
      <c r="AY4" s="1029"/>
      <c r="BA4" s="1032"/>
      <c r="BB4" s="1035"/>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www.w3.org/XML/1998/namespace"/>
    <ds:schemaRef ds:uri="http://purl.org/dc/elements/1.1/"/>
    <ds:schemaRef ds:uri="263dbbe5-076b-4606-a03b-9598f5f2f35a"/>
    <ds:schemaRef ds:uri="http://purl.org/dc/dcmitype/"/>
    <ds:schemaRef ds:uri="http://purl.org/dc/terms/"/>
    <ds:schemaRef ds:uri="http://schemas.microsoft.com/office/2006/documentManagement/types"/>
    <ds:schemaRef ds:uri="e60fd174-b192-4fdb-8980-a9c623028ceb"/>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長寿福祉課/久江　安希</dc:creator>
  <cp:lastModifiedBy>長寿福祉課/江幡恵美</cp:lastModifiedBy>
  <dcterms:created xsi:type="dcterms:W3CDTF">2026-07-08T23:48:52Z</dcterms:created>
  <dcterms:modified xsi:type="dcterms:W3CDTF">2026-07-08T23:48:54Z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